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867\Desktop\Zveřejnění schváleného SVR 2026-2027 - nachystáno, jen to zamknout a zazipovat\Střednědobý výhled rozpočtu SMFM na léta 2026-2027\"/>
    </mc:Choice>
  </mc:AlternateContent>
  <xr:revisionPtr revIDLastSave="0" documentId="13_ncr:1_{B886A4CD-16F3-4B76-B888-D0EE0E8A5634}" xr6:coauthVersionLast="47" xr6:coauthVersionMax="47" xr10:uidLastSave="{00000000-0000-0000-0000-000000000000}"/>
  <workbookProtection workbookAlgorithmName="SHA-512" workbookHashValue="GE89Wk9CTGAjZcO915ORfg5gjDlvskw7ZK5/UNfDFRLqODThKz5GOTCDx5OU2VP5I5OcKm2GPnsMqwuOXvxCOQ==" workbookSaltValue="GuIsM0aowMXK1Nu1fUlBnQ==" workbookSpinCount="100000" lockStructure="1"/>
  <bookViews>
    <workbookView xWindow="-120" yWindow="-120" windowWidth="29040" windowHeight="15840" xr2:uid="{00000000-000D-0000-FFFF-FFFF00000000}"/>
  </bookViews>
  <sheets>
    <sheet name="SVR 2026-2027- strana 1-2" sheetId="4" r:id="rId1"/>
  </sheets>
  <definedNames>
    <definedName name="_xlnm.Print_Titles" localSheetId="0">'SVR 2026-2027- strana 1-2'!$1:$2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8" i="4" l="1"/>
  <c r="H93" i="4"/>
  <c r="H40" i="4"/>
  <c r="G40" i="4"/>
  <c r="G93" i="4"/>
  <c r="E40" i="4"/>
  <c r="F40" i="4"/>
  <c r="F61" i="4" s="1"/>
  <c r="E87" i="4"/>
  <c r="D87" i="4"/>
  <c r="C87" i="4"/>
  <c r="H38" i="4"/>
  <c r="G38" i="4"/>
  <c r="E118" i="4"/>
  <c r="F96" i="4" l="1"/>
  <c r="F77" i="4"/>
  <c r="H68" i="4"/>
  <c r="G68" i="4"/>
  <c r="H123" i="4"/>
  <c r="G123" i="4"/>
  <c r="H18" i="4"/>
  <c r="G18" i="4"/>
  <c r="G17" i="4" s="1"/>
  <c r="H26" i="4"/>
  <c r="G26" i="4"/>
  <c r="E68" i="4"/>
  <c r="D118" i="4"/>
  <c r="C118" i="4"/>
  <c r="D68" i="4"/>
  <c r="E26" i="4" l="1"/>
  <c r="D34" i="4"/>
  <c r="D26" i="4" s="1"/>
  <c r="C34" i="4"/>
  <c r="C26" i="4" s="1"/>
  <c r="C123" i="4"/>
  <c r="C5" i="4"/>
  <c r="H127" i="4"/>
  <c r="H135" i="4" s="1"/>
  <c r="E123" i="4" l="1"/>
  <c r="E89" i="4"/>
  <c r="G87" i="4" s="1"/>
  <c r="G80" i="4" s="1"/>
  <c r="E127" i="4"/>
  <c r="G127" i="4"/>
  <c r="G135" i="4" s="1"/>
  <c r="D127" i="4"/>
  <c r="C127" i="4"/>
  <c r="H87" i="4" l="1"/>
  <c r="H80" i="4" s="1"/>
  <c r="G89" i="4"/>
  <c r="F135" i="4"/>
  <c r="E120" i="4"/>
  <c r="D120" i="4"/>
  <c r="C120" i="4"/>
  <c r="C68" i="4"/>
  <c r="H64" i="4"/>
  <c r="G64" i="4"/>
  <c r="G77" i="4" s="1"/>
  <c r="E64" i="4"/>
  <c r="D64" i="4"/>
  <c r="H77" i="4" l="1"/>
  <c r="E77" i="4"/>
  <c r="D77" i="4"/>
  <c r="C64" i="4" l="1"/>
  <c r="C77" i="4" s="1"/>
  <c r="E135" i="4"/>
  <c r="D123" i="4"/>
  <c r="D135" i="4" s="1"/>
  <c r="C135" i="4"/>
  <c r="C136" i="4" s="1"/>
  <c r="D5" i="4" l="1"/>
  <c r="F78" i="4" l="1"/>
  <c r="H89" i="4"/>
  <c r="G5" i="4"/>
  <c r="G61" i="4" l="1"/>
  <c r="G35" i="4"/>
  <c r="H5" i="4"/>
  <c r="C17" i="4" l="1"/>
  <c r="C61" i="4" l="1"/>
  <c r="C78" i="4" s="1"/>
  <c r="C35" i="4"/>
  <c r="H17" i="4" l="1"/>
  <c r="E17" i="4"/>
  <c r="D17" i="4"/>
  <c r="D35" i="4" s="1"/>
  <c r="E5" i="4"/>
  <c r="E61" i="4" s="1"/>
  <c r="H35" i="4" l="1"/>
  <c r="H61" i="4"/>
  <c r="H78" i="4" s="1"/>
  <c r="D61" i="4"/>
  <c r="D78" i="4" s="1"/>
  <c r="G78" i="4"/>
  <c r="E78" i="4"/>
  <c r="E35" i="4"/>
  <c r="E136" i="4" l="1"/>
  <c r="D136" i="4" l="1"/>
  <c r="F119" i="4" l="1"/>
  <c r="F120" i="4" s="1"/>
  <c r="F136" i="4" s="1"/>
  <c r="G119" i="4"/>
  <c r="G120" i="4" s="1"/>
  <c r="G136" i="4" s="1"/>
  <c r="H119" i="4"/>
  <c r="H120" i="4" s="1"/>
  <c r="H136" i="4" s="1"/>
</calcChain>
</file>

<file path=xl/sharedStrings.xml><?xml version="1.0" encoding="utf-8"?>
<sst xmlns="http://schemas.openxmlformats.org/spreadsheetml/2006/main" count="163" uniqueCount="161">
  <si>
    <t>Druhové třídění dle rozpočtové skladby - položka</t>
  </si>
  <si>
    <t>Údaje</t>
  </si>
  <si>
    <t>Příjmy</t>
  </si>
  <si>
    <t>sl. 1</t>
  </si>
  <si>
    <t>sl. 2</t>
  </si>
  <si>
    <t>sl. 3</t>
  </si>
  <si>
    <t>Daňové příjmy, z toho:</t>
  </si>
  <si>
    <t>DPFO placená plátci (ze závislé činnosti)</t>
  </si>
  <si>
    <t>DPFO zvláštní sazba (srážková)</t>
  </si>
  <si>
    <t>DPPO</t>
  </si>
  <si>
    <t>DPPO za obec</t>
  </si>
  <si>
    <t>DPH</t>
  </si>
  <si>
    <t>Daň z nemovitých věcí</t>
  </si>
  <si>
    <t>2*</t>
  </si>
  <si>
    <t>Nedaňové příjmy, z toho:</t>
  </si>
  <si>
    <t>z toho: - příjmy z poskytování služeb a výrobků</t>
  </si>
  <si>
    <t>Příjmy z prodeje nekapitálového majetku a ostatní nedaňové příjmy</t>
  </si>
  <si>
    <t>Přijaté splátky půjček</t>
  </si>
  <si>
    <t>z toho: - souhrnný dotační vztah</t>
  </si>
  <si>
    <t>Běžné příjmy celkem</t>
  </si>
  <si>
    <t xml:space="preserve">z toho: - příjmy fondů </t>
  </si>
  <si>
    <t>Příjmy celkem</t>
  </si>
  <si>
    <t>Financování - příjmy</t>
  </si>
  <si>
    <t>Čerpání fondů</t>
  </si>
  <si>
    <t>z toho: - sociální fond</t>
  </si>
  <si>
    <t>Účelový zůstatek z minulého roku</t>
  </si>
  <si>
    <t>Neúčelový zůstatek z minulého roku</t>
  </si>
  <si>
    <t>Financování - příjmy celkem</t>
  </si>
  <si>
    <t>ZDROJE celkem</t>
  </si>
  <si>
    <t>Přijaté sankční platby a vratky</t>
  </si>
  <si>
    <t>Správní poplatky</t>
  </si>
  <si>
    <t>Operace z peněžních účtů organizace nemající charakter příjmů a výdajů vládního sektoru</t>
  </si>
  <si>
    <t>1*</t>
  </si>
  <si>
    <t>21*</t>
  </si>
  <si>
    <t>22*</t>
  </si>
  <si>
    <t>23*</t>
  </si>
  <si>
    <t>Kapitálové výdaje</t>
  </si>
  <si>
    <t>Rezerva na osadní výbory</t>
  </si>
  <si>
    <t>Nemocnice ve Frýdku-Místku - Smlouva o spolupráci s SMFM</t>
  </si>
  <si>
    <t>Ostatní kapitálové výdaje</t>
  </si>
  <si>
    <t>Financování - výdaje</t>
  </si>
  <si>
    <t>Splátky  úvěrů:</t>
  </si>
  <si>
    <t xml:space="preserve">Fondy </t>
  </si>
  <si>
    <t>Účelový zůstatek ke konci roku</t>
  </si>
  <si>
    <t>Neúčelový zůstatek ke konci roku</t>
  </si>
  <si>
    <t>Financování - výdaje - ostatní</t>
  </si>
  <si>
    <t>Financování - výdaje celkem</t>
  </si>
  <si>
    <t>POTŘEBY celkem</t>
  </si>
  <si>
    <t>sl. 4</t>
  </si>
  <si>
    <t>sl. 5</t>
  </si>
  <si>
    <t>sl. 6</t>
  </si>
  <si>
    <t>Neinvestiční příspěvky zřízeným příspěvkovým organizacím</t>
  </si>
  <si>
    <t>Sportplex Frýdek-Místek, s.r.o. - vyrovnávací platba za poskytování služeb obecného hospodářského zájmu</t>
  </si>
  <si>
    <t>Odvod daně z příjmů PO za obec</t>
  </si>
  <si>
    <t>Ostatní běžné výdaje celkem</t>
  </si>
  <si>
    <t>Běžné výdaje hrazené z fondů</t>
  </si>
  <si>
    <t>Kapitálové výdaje hrazené z fondů</t>
  </si>
  <si>
    <t>Neinvestiční transfery zřízeným příspěvkovým organizacím - průtokové transfery</t>
  </si>
  <si>
    <t xml:space="preserve">Přijaté transfery - neinvestiční:  </t>
  </si>
  <si>
    <t xml:space="preserve">Kapitálové příjmy              </t>
  </si>
  <si>
    <t xml:space="preserve">Kapitálové výdaje celkem   </t>
  </si>
  <si>
    <t xml:space="preserve">Příjmy z vlastní činnosti a odvody  </t>
  </si>
  <si>
    <t xml:space="preserve">Běžné výdaje    </t>
  </si>
  <si>
    <t>Ostatní běžné výdaje bez výdajů hrazených z účelového zůstatku a vyjmenovaných výdajů</t>
  </si>
  <si>
    <t>Přijaté transfery - investiční</t>
  </si>
  <si>
    <t>Čerpání úvěru</t>
  </si>
  <si>
    <t>Rezerva na realizaci akcí vybraných z participativního rozpočtu</t>
  </si>
  <si>
    <t xml:space="preserve">Stavební úpravy domu č.p. 1083, ul. Těšínská na sídlo městské policie  </t>
  </si>
  <si>
    <t xml:space="preserve">ZŠ a MŠ F-M, Chlebovice - tělocvična  </t>
  </si>
  <si>
    <t>Účelový zůstatek z minulého roku - rezerva na městské investice</t>
  </si>
  <si>
    <t>Účelový zůstatek ke konci roku - rezerva na městské investice</t>
  </si>
  <si>
    <t xml:space="preserve">          - poplatky za uložení odpadů</t>
  </si>
  <si>
    <t>133*+134*+135*+138*</t>
  </si>
  <si>
    <t>213*</t>
  </si>
  <si>
    <t>24*</t>
  </si>
  <si>
    <t>41*</t>
  </si>
  <si>
    <t>1*+2*+41*</t>
  </si>
  <si>
    <t>3*</t>
  </si>
  <si>
    <t>42*</t>
  </si>
  <si>
    <t>1*+2*+3*+4*</t>
  </si>
  <si>
    <t>5*</t>
  </si>
  <si>
    <t>6*</t>
  </si>
  <si>
    <t>5*+6*</t>
  </si>
  <si>
    <t xml:space="preserve">  z toho: běžné výdaje hrazené z účelového zůstatku</t>
  </si>
  <si>
    <t xml:space="preserve">          - ÚZ 161 - příspěvek MSK na dopravní obslužnost</t>
  </si>
  <si>
    <t xml:space="preserve">           - odvody příspěvkových organizací</t>
  </si>
  <si>
    <t xml:space="preserve">           - příjmy z pronájmů</t>
  </si>
  <si>
    <t xml:space="preserve">           - příjmy z podílů na zisku a dividend</t>
  </si>
  <si>
    <t xml:space="preserve">           - fond obchvatu</t>
  </si>
  <si>
    <t xml:space="preserve">           - fond pomoci občanům dotčeným živelními pohromami</t>
  </si>
  <si>
    <t xml:space="preserve">          - fond obnovy vodovodů a kanalizací</t>
  </si>
  <si>
    <t xml:space="preserve">          - ostatní neinvestiční transfery</t>
  </si>
  <si>
    <t>5193/od r. 2022 pol. 5213</t>
  </si>
  <si>
    <t>Rezerva na městské investice</t>
  </si>
  <si>
    <t>Domov pro seniory FM, ul. Školská 401 - rekonstrukce budovy</t>
  </si>
  <si>
    <t xml:space="preserve">            </t>
  </si>
  <si>
    <t xml:space="preserve">Stavební úpravy domu č.p. 1083, ul. Těšínská na sídlo městské policie - dotační prostředky  </t>
  </si>
  <si>
    <t>z toho: - investiční úvěr ČSOB, a. s.</t>
  </si>
  <si>
    <t>DPFO placená poplatníky (ze samost. výděl. činn.)</t>
  </si>
  <si>
    <t xml:space="preserve">           - veřejnoprávní smlouvy (vč.dopr.obsluž.)</t>
  </si>
  <si>
    <t xml:space="preserve">           - ÚZ 33092 - Operační program Jan Amos Komenský</t>
  </si>
  <si>
    <t xml:space="preserve">           - nový úvěr</t>
  </si>
  <si>
    <t xml:space="preserve">           - úvěr ze SF podpory investic</t>
  </si>
  <si>
    <t xml:space="preserve">z toho: - splátky revolvingového úvěru od ČS, a.s. </t>
  </si>
  <si>
    <t xml:space="preserve">           - splátky investičního úvěru od ČSOB, a.s.</t>
  </si>
  <si>
    <t xml:space="preserve">           - fond obnovy vodovodů a kanalizací</t>
  </si>
  <si>
    <t xml:space="preserve">           - ÚZ 914 - program na podporu a poskytování sociálních služeb (do r. 2022 pod ÚZ 13305)</t>
  </si>
  <si>
    <t xml:space="preserve">           - ÚZ 13015 - na výkon sociální práce</t>
  </si>
  <si>
    <t xml:space="preserve">           - fond pomoci občanům dotčeným výstavbou komunikace R/48</t>
  </si>
  <si>
    <t>Rezerva na investice (u ORJ 12-IO)</t>
  </si>
  <si>
    <t xml:space="preserve">           - splátky úvěru SFPI</t>
  </si>
  <si>
    <t>ZŠ F-M, J. Čapka 2555 - tělocvična</t>
  </si>
  <si>
    <t>Domov pro seniory FM, ul. Školská 401 - rekonstrukce budovy - dotační prostředky</t>
  </si>
  <si>
    <t xml:space="preserve">           - ÚZ 13024 - sociálně-právní ochrana dětí </t>
  </si>
  <si>
    <t>Skutečnost                          r. 2023</t>
  </si>
  <si>
    <r>
      <t xml:space="preserve">Upravený rozpočet                           r. 2024                            </t>
    </r>
    <r>
      <rPr>
        <b/>
        <sz val="8"/>
        <color indexed="8"/>
        <rFont val="Tahoma"/>
        <family val="2"/>
        <charset val="238"/>
      </rPr>
      <t xml:space="preserve"> (k 31.8.2024)</t>
    </r>
  </si>
  <si>
    <t>Očekávaná skutečnost                 r. 2025 (dotace, úvěr)</t>
  </si>
  <si>
    <t>Místní poplatky, ostatní poplatky a daň z hazard.her</t>
  </si>
  <si>
    <t xml:space="preserve">Výdaje na dopravní územní obslužnost - ČSAD F-M a.s. vč. ÚZ 161/od r. 2024 Transdev Slezsko, a.s.   </t>
  </si>
  <si>
    <t>Úprava křižovatky ulic Hlavní a 8. pěšího pluku</t>
  </si>
  <si>
    <t>Výstavba parkoviště naproti židovského hřbitova</t>
  </si>
  <si>
    <t>Parkoviště a park u Sekerovy vily</t>
  </si>
  <si>
    <t>Revitalizace plochy před KD Válcovny plechu</t>
  </si>
  <si>
    <t>Cyklostezka Olešná - Palkovice</t>
  </si>
  <si>
    <t>Sanace zdiva budovy Hospice Frýdek-Místek</t>
  </si>
  <si>
    <t xml:space="preserve">Výdaje celkem   </t>
  </si>
  <si>
    <t>1381/od r.2024-1386,1387</t>
  </si>
  <si>
    <t xml:space="preserve">v tom: - daň z hazardních her </t>
  </si>
  <si>
    <t>Rekonstrukce mostu M-19, k.ú. Místek</t>
  </si>
  <si>
    <t>- Splašková kanalizace Lískovec</t>
  </si>
  <si>
    <t>- Stavební úpravy domu č.p. 1083, ul. Těšínská na sídlo MP</t>
  </si>
  <si>
    <t>z toho:                                                                         - Kanalizace místních částí</t>
  </si>
  <si>
    <t>- Domov pro seniory FM, ul. Školská 401 - rekonstrukce budovy</t>
  </si>
  <si>
    <t>- Lepší města pro život</t>
  </si>
  <si>
    <t>- F-M v 3D realitě</t>
  </si>
  <si>
    <t>- Volnočasový areál ve Frýdku-Místku</t>
  </si>
  <si>
    <t>- Výměna svítidel veřejného osvětlení</t>
  </si>
  <si>
    <t>- Telematická opatření na silniční síti ve Frýdku-Místku</t>
  </si>
  <si>
    <t>- Modernizace a rozšíření VISO SMFM</t>
  </si>
  <si>
    <t>- Úspory energie v byt. domech - Anenská č.p. 689</t>
  </si>
  <si>
    <t>- FVE na objektech SMFM (PD)</t>
  </si>
  <si>
    <t>- Úprava cyklostezky Místek - Palkovice</t>
  </si>
  <si>
    <t>- Úspory energie ve veřejných budovách - Hasičská zbrojnice</t>
  </si>
  <si>
    <t>Úspory energie ve veřejných budovách - rekonstrukce Hasičské zbrojnice</t>
  </si>
  <si>
    <t>Vybudování komunikací a inženýrských sítí v lokalitě Berlín 2</t>
  </si>
  <si>
    <t>Revitalizace Městské knihovny FM - Jiráskova 506</t>
  </si>
  <si>
    <t>Revitalizace sídliště Riviéra - lokalita 1-4</t>
  </si>
  <si>
    <t>- Rekonstrukce TIC Frýdek-Místek</t>
  </si>
  <si>
    <t>- Úspory energie ve veřejených budovách - přístavba ZŠ nár. um. P. Bezruče</t>
  </si>
  <si>
    <t>Rekonstrukce 5 SSZ na území města - projekt v rámci ITI</t>
  </si>
  <si>
    <t xml:space="preserve">1705/1784  </t>
  </si>
  <si>
    <t>Národní dům - část 1 - Nové kulturní centrum města (PD)</t>
  </si>
  <si>
    <t>Místecká záložna - část 2 - Nové kultruní centrum města (PD)</t>
  </si>
  <si>
    <t>- Instalace mola na Olešné</t>
  </si>
  <si>
    <t>- Výstavba parkoviště naproti židovského hřbitova</t>
  </si>
  <si>
    <t>- Zvýšení bezpečnosti informačních systémů Magistrátu města Frýdku-Místku (kyberbezpečnost)</t>
  </si>
  <si>
    <t xml:space="preserve">- Revitalizace Městské knihovny FM </t>
  </si>
  <si>
    <t>1395,1396,1901,1902</t>
  </si>
  <si>
    <t>Schválený rozpočet                           na r. 2025</t>
  </si>
  <si>
    <t xml:space="preserve"> Střednědobý výhled  rozpočtu                     na r.  2026</t>
  </si>
  <si>
    <t>Střednědobý výhled     rozpočtu                  na r.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</si>
</sst>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i/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i/>
      <sz val="9"/>
      <color rgb="FFFF0000"/>
      <name val="Tahoma"/>
      <family val="2"/>
      <charset val="238"/>
    </font>
    <font>
      <sz val="9"/>
      <color rgb="FFFF0000"/>
      <name val="Tahoma"/>
      <family val="2"/>
      <charset val="238"/>
    </font>
    <font>
      <b/>
      <sz val="9"/>
      <name val="Tahoma"/>
      <family val="2"/>
      <charset val="238"/>
    </font>
    <font>
      <b/>
      <sz val="9"/>
      <color rgb="FFFF0000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8"/>
      <color indexed="8"/>
      <name val="Tahoma"/>
      <family val="2"/>
      <charset val="238"/>
    </font>
    <font>
      <b/>
      <sz val="14"/>
      <color rgb="FFFF0000"/>
      <name val="Tahoma"/>
      <family val="2"/>
      <charset val="238"/>
    </font>
    <font>
      <b/>
      <sz val="14"/>
      <color theme="1"/>
      <name val="Tahoma"/>
      <family val="2"/>
      <charset val="238"/>
    </font>
    <font>
      <b/>
      <i/>
      <sz val="9"/>
      <color rgb="FFFF0000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/>
    <xf numFmtId="0" fontId="3" fillId="2" borderId="2" xfId="1" applyFont="1" applyFill="1" applyBorder="1" applyAlignment="1">
      <alignment horizontal="center" vertical="center"/>
    </xf>
    <xf numFmtId="0" fontId="3" fillId="8" borderId="3" xfId="1" applyFont="1" applyFill="1" applyBorder="1" applyAlignment="1">
      <alignment horizontal="center" vertical="center" wrapText="1"/>
    </xf>
    <xf numFmtId="0" fontId="3" fillId="8" borderId="2" xfId="1" applyFont="1" applyFill="1" applyBorder="1" applyAlignment="1">
      <alignment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vertical="center"/>
    </xf>
    <xf numFmtId="0" fontId="3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vertical="center"/>
    </xf>
    <xf numFmtId="0" fontId="4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vertical="center" wrapText="1"/>
    </xf>
    <xf numFmtId="0" fontId="4" fillId="0" borderId="6" xfId="1" applyFont="1" applyBorder="1" applyAlignment="1">
      <alignment vertical="center"/>
    </xf>
    <xf numFmtId="0" fontId="4" fillId="0" borderId="6" xfId="1" applyFont="1" applyBorder="1" applyAlignment="1">
      <alignment vertical="center" wrapText="1"/>
    </xf>
    <xf numFmtId="0" fontId="2" fillId="0" borderId="7" xfId="1" applyFont="1" applyBorder="1" applyAlignment="1">
      <alignment horizontal="center" vertical="center"/>
    </xf>
    <xf numFmtId="0" fontId="6" fillId="0" borderId="6" xfId="1" applyFont="1" applyBorder="1" applyAlignment="1">
      <alignment vertical="center"/>
    </xf>
    <xf numFmtId="0" fontId="3" fillId="0" borderId="7" xfId="1" applyFont="1" applyBorder="1" applyAlignment="1">
      <alignment horizontal="center" vertical="center"/>
    </xf>
    <xf numFmtId="3" fontId="9" fillId="0" borderId="6" xfId="1" applyNumberFormat="1" applyFont="1" applyBorder="1" applyAlignment="1">
      <alignment vertical="center"/>
    </xf>
    <xf numFmtId="0" fontId="3" fillId="6" borderId="7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6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/>
    </xf>
    <xf numFmtId="0" fontId="3" fillId="0" borderId="7" xfId="1" applyFont="1" applyBorder="1" applyAlignment="1">
      <alignment vertical="center"/>
    </xf>
    <xf numFmtId="0" fontId="3" fillId="0" borderId="8" xfId="1" applyFont="1" applyBorder="1" applyAlignment="1">
      <alignment horizontal="center" vertical="center"/>
    </xf>
    <xf numFmtId="0" fontId="3" fillId="0" borderId="8" xfId="1" applyFont="1" applyBorder="1" applyAlignment="1">
      <alignment vertical="center" wrapText="1"/>
    </xf>
    <xf numFmtId="0" fontId="3" fillId="2" borderId="29" xfId="1" applyFont="1" applyFill="1" applyBorder="1" applyAlignment="1">
      <alignment vertical="center"/>
    </xf>
    <xf numFmtId="0" fontId="3" fillId="5" borderId="19" xfId="1" applyFont="1" applyFill="1" applyBorder="1" applyAlignment="1">
      <alignment horizontal="center" vertical="center"/>
    </xf>
    <xf numFmtId="0" fontId="3" fillId="5" borderId="19" xfId="1" applyFont="1" applyFill="1" applyBorder="1" applyAlignment="1">
      <alignment horizontal="left" vertical="center"/>
    </xf>
    <xf numFmtId="0" fontId="2" fillId="6" borderId="0" xfId="1" applyFont="1" applyFill="1"/>
    <xf numFmtId="0" fontId="3" fillId="8" borderId="2" xfId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8" xfId="1" applyFont="1" applyBorder="1"/>
    <xf numFmtId="0" fontId="3" fillId="0" borderId="8" xfId="1" applyFont="1" applyBorder="1" applyAlignment="1">
      <alignment wrapText="1"/>
    </xf>
    <xf numFmtId="0" fontId="4" fillId="0" borderId="8" xfId="1" applyFont="1" applyBorder="1"/>
    <xf numFmtId="0" fontId="3" fillId="2" borderId="14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20" xfId="1" applyFont="1" applyBorder="1"/>
    <xf numFmtId="3" fontId="2" fillId="6" borderId="2" xfId="1" applyNumberFormat="1" applyFont="1" applyFill="1" applyBorder="1" applyAlignment="1">
      <alignment vertical="center"/>
    </xf>
    <xf numFmtId="0" fontId="3" fillId="0" borderId="18" xfId="1" applyFont="1" applyBorder="1"/>
    <xf numFmtId="3" fontId="2" fillId="6" borderId="5" xfId="1" applyNumberFormat="1" applyFont="1" applyFill="1" applyBorder="1" applyAlignment="1">
      <alignment vertical="center"/>
    </xf>
    <xf numFmtId="0" fontId="3" fillId="2" borderId="16" xfId="1" applyFont="1" applyFill="1" applyBorder="1" applyAlignment="1">
      <alignment horizontal="center" vertical="center"/>
    </xf>
    <xf numFmtId="0" fontId="3" fillId="5" borderId="11" xfId="1" applyFont="1" applyFill="1" applyBorder="1" applyAlignment="1">
      <alignment horizontal="center"/>
    </xf>
    <xf numFmtId="3" fontId="3" fillId="5" borderId="11" xfId="1" applyNumberFormat="1" applyFont="1" applyFill="1" applyBorder="1" applyAlignment="1">
      <alignment horizontal="right" vertical="center"/>
    </xf>
    <xf numFmtId="3" fontId="8" fillId="5" borderId="12" xfId="1" applyNumberFormat="1" applyFont="1" applyFill="1" applyBorder="1" applyAlignment="1">
      <alignment horizontal="right" vertical="center"/>
    </xf>
    <xf numFmtId="0" fontId="7" fillId="6" borderId="0" xfId="1" applyFont="1" applyFill="1" applyAlignment="1">
      <alignment horizontal="right" vertical="center"/>
    </xf>
    <xf numFmtId="0" fontId="7" fillId="6" borderId="0" xfId="1" applyFont="1" applyFill="1" applyAlignment="1">
      <alignment vertical="center"/>
    </xf>
    <xf numFmtId="0" fontId="10" fillId="8" borderId="4" xfId="1" applyFont="1" applyFill="1" applyBorder="1" applyAlignment="1">
      <alignment horizontal="center" vertical="center"/>
    </xf>
    <xf numFmtId="0" fontId="10" fillId="8" borderId="4" xfId="1" applyFont="1" applyFill="1" applyBorder="1" applyAlignment="1">
      <alignment horizontal="center" vertical="center" wrapText="1"/>
    </xf>
    <xf numFmtId="0" fontId="10" fillId="8" borderId="3" xfId="1" applyFont="1" applyFill="1" applyBorder="1" applyAlignment="1">
      <alignment horizontal="center" vertical="center" wrapText="1"/>
    </xf>
    <xf numFmtId="0" fontId="3" fillId="0" borderId="8" xfId="1" applyFont="1" applyBorder="1" applyAlignment="1">
      <alignment vertical="center"/>
    </xf>
    <xf numFmtId="0" fontId="3" fillId="2" borderId="9" xfId="1" applyFont="1" applyFill="1" applyBorder="1" applyAlignment="1">
      <alignment vertical="center"/>
    </xf>
    <xf numFmtId="3" fontId="3" fillId="2" borderId="9" xfId="1" applyNumberFormat="1" applyFont="1" applyFill="1" applyBorder="1" applyAlignment="1">
      <alignment vertical="center"/>
    </xf>
    <xf numFmtId="3" fontId="8" fillId="2" borderId="10" xfId="1" applyNumberFormat="1" applyFont="1" applyFill="1" applyBorder="1" applyAlignment="1">
      <alignment vertical="center"/>
    </xf>
    <xf numFmtId="0" fontId="3" fillId="2" borderId="1" xfId="1" applyFont="1" applyFill="1" applyBorder="1" applyAlignment="1">
      <alignment vertical="center"/>
    </xf>
    <xf numFmtId="3" fontId="3" fillId="2" borderId="1" xfId="1" applyNumberFormat="1" applyFont="1" applyFill="1" applyBorder="1" applyAlignment="1">
      <alignment vertical="center"/>
    </xf>
    <xf numFmtId="3" fontId="8" fillId="2" borderId="1" xfId="1" applyNumberFormat="1" applyFont="1" applyFill="1" applyBorder="1" applyAlignment="1">
      <alignment vertical="center"/>
    </xf>
    <xf numFmtId="0" fontId="3" fillId="2" borderId="16" xfId="1" applyFont="1" applyFill="1" applyBorder="1" applyAlignment="1">
      <alignment vertical="center"/>
    </xf>
    <xf numFmtId="3" fontId="3" fillId="2" borderId="16" xfId="1" applyNumberFormat="1" applyFont="1" applyFill="1" applyBorder="1" applyAlignment="1">
      <alignment vertical="center"/>
    </xf>
    <xf numFmtId="0" fontId="3" fillId="5" borderId="11" xfId="1" applyFont="1" applyFill="1" applyBorder="1" applyAlignment="1">
      <alignment horizontal="left" vertical="center"/>
    </xf>
    <xf numFmtId="0" fontId="4" fillId="6" borderId="17" xfId="1" applyFont="1" applyFill="1" applyBorder="1" applyAlignment="1">
      <alignment vertical="center" wrapText="1"/>
    </xf>
    <xf numFmtId="0" fontId="4" fillId="0" borderId="17" xfId="1" applyFont="1" applyBorder="1" applyAlignment="1">
      <alignment vertical="center"/>
    </xf>
    <xf numFmtId="0" fontId="3" fillId="8" borderId="1" xfId="1" applyFont="1" applyFill="1" applyBorder="1" applyAlignment="1">
      <alignment vertical="center"/>
    </xf>
    <xf numFmtId="0" fontId="4" fillId="0" borderId="17" xfId="1" applyFont="1" applyBorder="1" applyAlignment="1">
      <alignment vertical="center" wrapText="1"/>
    </xf>
    <xf numFmtId="0" fontId="3" fillId="0" borderId="17" xfId="1" applyFont="1" applyBorder="1" applyAlignment="1">
      <alignment vertical="center"/>
    </xf>
    <xf numFmtId="3" fontId="4" fillId="6" borderId="7" xfId="1" applyNumberFormat="1" applyFont="1" applyFill="1" applyBorder="1" applyAlignment="1">
      <alignment vertical="center"/>
    </xf>
    <xf numFmtId="3" fontId="4" fillId="6" borderId="6" xfId="1" applyNumberFormat="1" applyFont="1" applyFill="1" applyBorder="1" applyAlignment="1">
      <alignment vertical="center"/>
    </xf>
    <xf numFmtId="3" fontId="2" fillId="0" borderId="0" xfId="1" applyNumberFormat="1" applyFont="1"/>
    <xf numFmtId="3" fontId="3" fillId="7" borderId="5" xfId="1" applyNumberFormat="1" applyFont="1" applyFill="1" applyBorder="1" applyAlignment="1">
      <alignment vertical="center"/>
    </xf>
    <xf numFmtId="3" fontId="4" fillId="6" borderId="7" xfId="1" applyNumberFormat="1" applyFont="1" applyFill="1" applyBorder="1" applyAlignment="1">
      <alignment vertical="center" wrapText="1"/>
    </xf>
    <xf numFmtId="3" fontId="3" fillId="7" borderId="7" xfId="1" applyNumberFormat="1" applyFont="1" applyFill="1" applyBorder="1" applyAlignment="1">
      <alignment vertical="center"/>
    </xf>
    <xf numFmtId="3" fontId="6" fillId="6" borderId="6" xfId="1" applyNumberFormat="1" applyFont="1" applyFill="1" applyBorder="1" applyAlignment="1">
      <alignment vertical="center"/>
    </xf>
    <xf numFmtId="3" fontId="3" fillId="7" borderId="6" xfId="1" applyNumberFormat="1" applyFont="1" applyFill="1" applyBorder="1" applyAlignment="1">
      <alignment vertical="center"/>
    </xf>
    <xf numFmtId="3" fontId="4" fillId="6" borderId="6" xfId="1" applyNumberFormat="1" applyFont="1" applyFill="1" applyBorder="1" applyAlignment="1">
      <alignment vertical="center" wrapText="1"/>
    </xf>
    <xf numFmtId="0" fontId="7" fillId="0" borderId="0" xfId="1" applyFont="1" applyAlignment="1">
      <alignment vertical="center"/>
    </xf>
    <xf numFmtId="0" fontId="7" fillId="0" borderId="0" xfId="1" applyFont="1"/>
    <xf numFmtId="3" fontId="3" fillId="6" borderId="6" xfId="1" applyNumberFormat="1" applyFont="1" applyFill="1" applyBorder="1" applyAlignment="1">
      <alignment vertical="center"/>
    </xf>
    <xf numFmtId="3" fontId="3" fillId="2" borderId="6" xfId="1" applyNumberFormat="1" applyFont="1" applyFill="1" applyBorder="1" applyAlignment="1">
      <alignment vertical="center"/>
    </xf>
    <xf numFmtId="3" fontId="3" fillId="6" borderId="6" xfId="1" applyNumberFormat="1" applyFont="1" applyFill="1" applyBorder="1" applyAlignment="1">
      <alignment vertical="center" wrapText="1"/>
    </xf>
    <xf numFmtId="3" fontId="3" fillId="6" borderId="7" xfId="1" applyNumberFormat="1" applyFont="1" applyFill="1" applyBorder="1" applyAlignment="1">
      <alignment vertical="center"/>
    </xf>
    <xf numFmtId="3" fontId="3" fillId="6" borderId="8" xfId="1" applyNumberFormat="1" applyFont="1" applyFill="1" applyBorder="1" applyAlignment="1">
      <alignment vertical="center" wrapText="1"/>
    </xf>
    <xf numFmtId="3" fontId="3" fillId="2" borderId="13" xfId="1" applyNumberFormat="1" applyFont="1" applyFill="1" applyBorder="1" applyAlignment="1">
      <alignment vertical="center"/>
    </xf>
    <xf numFmtId="3" fontId="3" fillId="5" borderId="25" xfId="1" applyNumberFormat="1" applyFont="1" applyFill="1" applyBorder="1" applyAlignment="1">
      <alignment vertical="center"/>
    </xf>
    <xf numFmtId="0" fontId="3" fillId="6" borderId="19" xfId="1" applyFont="1" applyFill="1" applyBorder="1" applyAlignment="1">
      <alignment horizontal="center" vertical="center"/>
    </xf>
    <xf numFmtId="0" fontId="3" fillId="6" borderId="19" xfId="1" applyFont="1" applyFill="1" applyBorder="1" applyAlignment="1">
      <alignment horizontal="left" vertical="center"/>
    </xf>
    <xf numFmtId="3" fontId="3" fillId="6" borderId="19" xfId="1" applyNumberFormat="1" applyFont="1" applyFill="1" applyBorder="1" applyAlignment="1">
      <alignment vertical="center"/>
    </xf>
    <xf numFmtId="3" fontId="3" fillId="6" borderId="25" xfId="1" applyNumberFormat="1" applyFont="1" applyFill="1" applyBorder="1" applyAlignment="1">
      <alignment vertical="center"/>
    </xf>
    <xf numFmtId="3" fontId="3" fillId="8" borderId="1" xfId="1" applyNumberFormat="1" applyFont="1" applyFill="1" applyBorder="1" applyAlignment="1">
      <alignment horizontal="right" vertical="center"/>
    </xf>
    <xf numFmtId="3" fontId="4" fillId="6" borderId="17" xfId="1" applyNumberFormat="1" applyFont="1" applyFill="1" applyBorder="1" applyAlignment="1">
      <alignment vertical="center"/>
    </xf>
    <xf numFmtId="0" fontId="3" fillId="0" borderId="6" xfId="1" applyFont="1" applyBorder="1" applyAlignment="1">
      <alignment horizontal="center" vertical="center" wrapText="1"/>
    </xf>
    <xf numFmtId="0" fontId="4" fillId="6" borderId="6" xfId="1" applyFont="1" applyFill="1" applyBorder="1" applyAlignment="1">
      <alignment vertical="center"/>
    </xf>
    <xf numFmtId="3" fontId="2" fillId="6" borderId="6" xfId="1" applyNumberFormat="1" applyFont="1" applyFill="1" applyBorder="1" applyAlignment="1">
      <alignment vertical="center"/>
    </xf>
    <xf numFmtId="3" fontId="3" fillId="6" borderId="17" xfId="1" applyNumberFormat="1" applyFont="1" applyFill="1" applyBorder="1" applyAlignment="1">
      <alignment vertical="center"/>
    </xf>
    <xf numFmtId="3" fontId="3" fillId="6" borderId="8" xfId="1" applyNumberFormat="1" applyFont="1" applyFill="1" applyBorder="1" applyAlignment="1">
      <alignment vertical="center"/>
    </xf>
    <xf numFmtId="3" fontId="3" fillId="8" borderId="1" xfId="1" applyNumberFormat="1" applyFont="1" applyFill="1" applyBorder="1"/>
    <xf numFmtId="3" fontId="2" fillId="8" borderId="2" xfId="1" applyNumberFormat="1" applyFont="1" applyFill="1" applyBorder="1" applyAlignment="1">
      <alignment vertical="center"/>
    </xf>
    <xf numFmtId="3" fontId="4" fillId="6" borderId="17" xfId="1" applyNumberFormat="1" applyFont="1" applyFill="1" applyBorder="1" applyAlignment="1">
      <alignment horizontal="right" vertical="center"/>
    </xf>
    <xf numFmtId="49" fontId="4" fillId="6" borderId="17" xfId="1" applyNumberFormat="1" applyFont="1" applyFill="1" applyBorder="1" applyAlignment="1">
      <alignment vertical="center" wrapText="1"/>
    </xf>
    <xf numFmtId="0" fontId="4" fillId="6" borderId="8" xfId="1" applyFont="1" applyFill="1" applyBorder="1" applyAlignment="1">
      <alignment vertical="center"/>
    </xf>
    <xf numFmtId="3" fontId="4" fillId="6" borderId="8" xfId="1" applyNumberFormat="1" applyFont="1" applyFill="1" applyBorder="1" applyAlignment="1">
      <alignment vertical="center"/>
    </xf>
    <xf numFmtId="3" fontId="4" fillId="6" borderId="8" xfId="1" applyNumberFormat="1" applyFont="1" applyFill="1" applyBorder="1"/>
    <xf numFmtId="3" fontId="3" fillId="6" borderId="8" xfId="1" applyNumberFormat="1" applyFont="1" applyFill="1" applyBorder="1"/>
    <xf numFmtId="4" fontId="2" fillId="0" borderId="0" xfId="1" applyNumberFormat="1" applyFont="1" applyAlignment="1">
      <alignment vertical="center"/>
    </xf>
    <xf numFmtId="3" fontId="5" fillId="6" borderId="6" xfId="1" applyNumberFormat="1" applyFont="1" applyFill="1" applyBorder="1" applyAlignment="1">
      <alignment vertical="center"/>
    </xf>
    <xf numFmtId="3" fontId="8" fillId="6" borderId="6" xfId="1" applyNumberFormat="1" applyFont="1" applyFill="1" applyBorder="1" applyAlignment="1">
      <alignment vertical="center"/>
    </xf>
    <xf numFmtId="3" fontId="4" fillId="6" borderId="6" xfId="1" applyNumberFormat="1" applyFont="1" applyFill="1" applyBorder="1" applyAlignment="1">
      <alignment horizontal="right" vertical="center"/>
    </xf>
    <xf numFmtId="3" fontId="4" fillId="6" borderId="5" xfId="1" applyNumberFormat="1" applyFont="1" applyFill="1" applyBorder="1" applyAlignment="1">
      <alignment vertical="center"/>
    </xf>
    <xf numFmtId="3" fontId="4" fillId="6" borderId="7" xfId="1" applyNumberFormat="1" applyFont="1" applyFill="1" applyBorder="1" applyAlignment="1">
      <alignment horizontal="right" vertical="center"/>
    </xf>
    <xf numFmtId="3" fontId="5" fillId="6" borderId="7" xfId="1" applyNumberFormat="1" applyFont="1" applyFill="1" applyBorder="1" applyAlignment="1">
      <alignment vertical="center"/>
    </xf>
    <xf numFmtId="3" fontId="8" fillId="6" borderId="7" xfId="1" applyNumberFormat="1" applyFont="1" applyFill="1" applyBorder="1" applyAlignment="1">
      <alignment vertical="center"/>
    </xf>
    <xf numFmtId="3" fontId="8" fillId="2" borderId="13" xfId="1" applyNumberFormat="1" applyFont="1" applyFill="1" applyBorder="1" applyAlignment="1">
      <alignment vertical="center"/>
    </xf>
    <xf numFmtId="3" fontId="8" fillId="5" borderId="25" xfId="1" applyNumberFormat="1" applyFont="1" applyFill="1" applyBorder="1" applyAlignment="1">
      <alignment vertical="center"/>
    </xf>
    <xf numFmtId="3" fontId="5" fillId="6" borderId="7" xfId="1" applyNumberFormat="1" applyFont="1" applyFill="1" applyBorder="1" applyAlignment="1">
      <alignment horizontal="right" vertical="center"/>
    </xf>
    <xf numFmtId="0" fontId="3" fillId="3" borderId="5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vertical="center"/>
    </xf>
    <xf numFmtId="0" fontId="3" fillId="3" borderId="7" xfId="1" applyFont="1" applyFill="1" applyBorder="1" applyAlignment="1">
      <alignment horizontal="center" vertical="center"/>
    </xf>
    <xf numFmtId="0" fontId="3" fillId="3" borderId="7" xfId="1" applyFont="1" applyFill="1" applyBorder="1" applyAlignment="1">
      <alignment vertical="center"/>
    </xf>
    <xf numFmtId="0" fontId="3" fillId="3" borderId="6" xfId="1" applyFont="1" applyFill="1" applyBorder="1" applyAlignment="1">
      <alignment vertical="center"/>
    </xf>
    <xf numFmtId="3" fontId="5" fillId="6" borderId="17" xfId="1" applyNumberFormat="1" applyFont="1" applyFill="1" applyBorder="1" applyAlignment="1">
      <alignment horizontal="right" vertical="center"/>
    </xf>
    <xf numFmtId="3" fontId="8" fillId="7" borderId="6" xfId="1" applyNumberFormat="1" applyFont="1" applyFill="1" applyBorder="1" applyAlignment="1">
      <alignment vertical="center"/>
    </xf>
    <xf numFmtId="4" fontId="2" fillId="0" borderId="0" xfId="1" applyNumberFormat="1" applyFont="1"/>
    <xf numFmtId="3" fontId="2" fillId="0" borderId="0" xfId="1" applyNumberFormat="1" applyFont="1" applyAlignment="1">
      <alignment vertical="center"/>
    </xf>
    <xf numFmtId="0" fontId="10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 wrapText="1"/>
    </xf>
    <xf numFmtId="0" fontId="3" fillId="0" borderId="7" xfId="1" applyFont="1" applyBorder="1" applyAlignment="1">
      <alignment vertical="center" wrapText="1"/>
    </xf>
    <xf numFmtId="3" fontId="3" fillId="6" borderId="18" xfId="1" applyNumberFormat="1" applyFont="1" applyFill="1" applyBorder="1"/>
    <xf numFmtId="3" fontId="3" fillId="6" borderId="24" xfId="1" applyNumberFormat="1" applyFont="1" applyFill="1" applyBorder="1"/>
    <xf numFmtId="0" fontId="12" fillId="0" borderId="0" xfId="1" applyFont="1"/>
    <xf numFmtId="0" fontId="13" fillId="0" borderId="0" xfId="1" applyFont="1"/>
    <xf numFmtId="0" fontId="2" fillId="6" borderId="0" xfId="1" applyFont="1" applyFill="1" applyAlignment="1">
      <alignment vertical="center"/>
    </xf>
    <xf numFmtId="3" fontId="5" fillId="6" borderId="17" xfId="1" applyNumberFormat="1" applyFont="1" applyFill="1" applyBorder="1" applyAlignment="1">
      <alignment vertical="center"/>
    </xf>
    <xf numFmtId="3" fontId="8" fillId="7" borderId="7" xfId="1" applyNumberFormat="1" applyFont="1" applyFill="1" applyBorder="1" applyAlignment="1">
      <alignment vertical="center"/>
    </xf>
    <xf numFmtId="4" fontId="2" fillId="6" borderId="0" xfId="1" applyNumberFormat="1" applyFont="1" applyFill="1"/>
    <xf numFmtId="0" fontId="7" fillId="6" borderId="0" xfId="1" applyFont="1" applyFill="1"/>
    <xf numFmtId="3" fontId="2" fillId="6" borderId="0" xfId="1" applyNumberFormat="1" applyFont="1" applyFill="1"/>
    <xf numFmtId="0" fontId="3" fillId="0" borderId="14" xfId="1" applyFont="1" applyBorder="1" applyAlignment="1">
      <alignment horizontal="center" vertical="center" wrapText="1"/>
    </xf>
    <xf numFmtId="0" fontId="3" fillId="0" borderId="15" xfId="1" applyFont="1" applyBorder="1" applyAlignment="1">
      <alignment vertical="center" wrapText="1"/>
    </xf>
    <xf numFmtId="3" fontId="3" fillId="6" borderId="15" xfId="1" applyNumberFormat="1" applyFont="1" applyFill="1" applyBorder="1" applyAlignment="1">
      <alignment vertical="center" wrapText="1"/>
    </xf>
    <xf numFmtId="3" fontId="3" fillId="6" borderId="14" xfId="1" applyNumberFormat="1" applyFont="1" applyFill="1" applyBorder="1" applyAlignment="1">
      <alignment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3" fontId="3" fillId="6" borderId="1" xfId="1" applyNumberFormat="1" applyFont="1" applyFill="1" applyBorder="1" applyAlignment="1">
      <alignment vertical="center" wrapText="1"/>
    </xf>
    <xf numFmtId="3" fontId="3" fillId="6" borderId="2" xfId="1" applyNumberFormat="1" applyFont="1" applyFill="1" applyBorder="1" applyAlignment="1">
      <alignment vertical="center" wrapText="1"/>
    </xf>
    <xf numFmtId="3" fontId="9" fillId="7" borderId="6" xfId="1" applyNumberFormat="1" applyFont="1" applyFill="1" applyBorder="1" applyAlignment="1">
      <alignment vertical="center"/>
    </xf>
    <xf numFmtId="3" fontId="6" fillId="0" borderId="7" xfId="1" applyNumberFormat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3" fontId="9" fillId="7" borderId="7" xfId="1" applyNumberFormat="1" applyFont="1" applyFill="1" applyBorder="1" applyAlignment="1">
      <alignment vertical="center"/>
    </xf>
    <xf numFmtId="3" fontId="9" fillId="0" borderId="7" xfId="1" applyNumberFormat="1" applyFont="1" applyBorder="1" applyAlignment="1">
      <alignment horizontal="center" vertical="center"/>
    </xf>
    <xf numFmtId="3" fontId="9" fillId="7" borderId="5" xfId="1" applyNumberFormat="1" applyFont="1" applyFill="1" applyBorder="1" applyAlignment="1">
      <alignment vertical="center"/>
    </xf>
    <xf numFmtId="3" fontId="9" fillId="6" borderId="7" xfId="1" applyNumberFormat="1" applyFont="1" applyFill="1" applyBorder="1" applyAlignment="1">
      <alignment horizontal="center" vertical="center"/>
    </xf>
    <xf numFmtId="3" fontId="9" fillId="8" borderId="2" xfId="1" applyNumberFormat="1" applyFont="1" applyFill="1" applyBorder="1" applyAlignment="1">
      <alignment horizontal="right" vertical="center"/>
    </xf>
    <xf numFmtId="3" fontId="8" fillId="8" borderId="2" xfId="1" applyNumberFormat="1" applyFont="1" applyFill="1" applyBorder="1" applyAlignment="1">
      <alignment horizontal="right" vertical="center"/>
    </xf>
    <xf numFmtId="3" fontId="6" fillId="6" borderId="7" xfId="1" applyNumberFormat="1" applyFont="1" applyFill="1" applyBorder="1" applyAlignment="1">
      <alignment vertical="center"/>
    </xf>
    <xf numFmtId="3" fontId="6" fillId="6" borderId="8" xfId="1" applyNumberFormat="1" applyFont="1" applyFill="1" applyBorder="1" applyAlignment="1">
      <alignment vertical="center"/>
    </xf>
    <xf numFmtId="3" fontId="6" fillId="6" borderId="17" xfId="1" applyNumberFormat="1" applyFont="1" applyFill="1" applyBorder="1" applyAlignment="1">
      <alignment vertical="center"/>
    </xf>
    <xf numFmtId="3" fontId="6" fillId="6" borderId="17" xfId="1" applyNumberFormat="1" applyFont="1" applyFill="1" applyBorder="1" applyAlignment="1">
      <alignment horizontal="right" vertical="center"/>
    </xf>
    <xf numFmtId="3" fontId="9" fillId="6" borderId="17" xfId="1" applyNumberFormat="1" applyFont="1" applyFill="1" applyBorder="1" applyAlignment="1">
      <alignment vertical="center"/>
    </xf>
    <xf numFmtId="3" fontId="9" fillId="6" borderId="6" xfId="1" applyNumberFormat="1" applyFont="1" applyFill="1" applyBorder="1" applyAlignment="1">
      <alignment vertical="center"/>
    </xf>
    <xf numFmtId="3" fontId="9" fillId="6" borderId="28" xfId="1" applyNumberFormat="1" applyFont="1" applyFill="1" applyBorder="1" applyAlignment="1">
      <alignment vertical="center"/>
    </xf>
    <xf numFmtId="3" fontId="9" fillId="6" borderId="25" xfId="1" applyNumberFormat="1" applyFont="1" applyFill="1" applyBorder="1" applyAlignment="1">
      <alignment vertical="center"/>
    </xf>
    <xf numFmtId="3" fontId="9" fillId="6" borderId="20" xfId="1" applyNumberFormat="1" applyFont="1" applyFill="1" applyBorder="1" applyAlignment="1">
      <alignment vertical="center" wrapText="1"/>
    </xf>
    <xf numFmtId="3" fontId="9" fillId="6" borderId="1" xfId="1" applyNumberFormat="1" applyFont="1" applyFill="1" applyBorder="1" applyAlignment="1">
      <alignment vertical="center" wrapText="1"/>
    </xf>
    <xf numFmtId="3" fontId="9" fillId="6" borderId="2" xfId="1" applyNumberFormat="1" applyFont="1" applyFill="1" applyBorder="1" applyAlignment="1">
      <alignment vertical="center" wrapText="1"/>
    </xf>
    <xf numFmtId="3" fontId="7" fillId="8" borderId="20" xfId="1" applyNumberFormat="1" applyFont="1" applyFill="1" applyBorder="1" applyAlignment="1">
      <alignment vertical="center"/>
    </xf>
    <xf numFmtId="3" fontId="7" fillId="8" borderId="1" xfId="1" applyNumberFormat="1" applyFont="1" applyFill="1" applyBorder="1" applyAlignment="1">
      <alignment vertical="center"/>
    </xf>
    <xf numFmtId="3" fontId="7" fillId="8" borderId="2" xfId="1" applyNumberFormat="1" applyFont="1" applyFill="1" applyBorder="1" applyAlignment="1">
      <alignment vertical="center"/>
    </xf>
    <xf numFmtId="3" fontId="7" fillId="6" borderId="20" xfId="1" applyNumberFormat="1" applyFont="1" applyFill="1" applyBorder="1" applyAlignment="1">
      <alignment vertical="center"/>
    </xf>
    <xf numFmtId="3" fontId="7" fillId="6" borderId="2" xfId="1" applyNumberFormat="1" applyFont="1" applyFill="1" applyBorder="1" applyAlignment="1">
      <alignment vertical="center"/>
    </xf>
    <xf numFmtId="3" fontId="7" fillId="6" borderId="26" xfId="1" applyNumberFormat="1" applyFont="1" applyFill="1" applyBorder="1" applyAlignment="1">
      <alignment vertical="center"/>
    </xf>
    <xf numFmtId="3" fontId="7" fillId="6" borderId="5" xfId="1" applyNumberFormat="1" applyFont="1" applyFill="1" applyBorder="1" applyAlignment="1">
      <alignment vertical="center"/>
    </xf>
    <xf numFmtId="3" fontId="9" fillId="6" borderId="6" xfId="1" applyNumberFormat="1" applyFont="1" applyFill="1" applyBorder="1" applyAlignment="1">
      <alignment vertical="center" wrapText="1"/>
    </xf>
    <xf numFmtId="3" fontId="14" fillId="6" borderId="8" xfId="1" applyNumberFormat="1" applyFont="1" applyFill="1" applyBorder="1" applyAlignment="1">
      <alignment vertical="center" wrapText="1"/>
    </xf>
    <xf numFmtId="3" fontId="9" fillId="6" borderId="8" xfId="1" applyNumberFormat="1" applyFont="1" applyFill="1" applyBorder="1" applyAlignment="1">
      <alignment vertical="center"/>
    </xf>
    <xf numFmtId="3" fontId="9" fillId="6" borderId="14" xfId="1" applyNumberFormat="1" applyFont="1" applyFill="1" applyBorder="1" applyAlignment="1">
      <alignment vertical="center" wrapText="1"/>
    </xf>
    <xf numFmtId="3" fontId="6" fillId="6" borderId="7" xfId="1" applyNumberFormat="1" applyFont="1" applyFill="1" applyBorder="1" applyAlignment="1">
      <alignment horizontal="right" vertical="center"/>
    </xf>
    <xf numFmtId="3" fontId="9" fillId="6" borderId="8" xfId="1" applyNumberFormat="1" applyFont="1" applyFill="1" applyBorder="1"/>
    <xf numFmtId="3" fontId="9" fillId="6" borderId="7" xfId="1" applyNumberFormat="1" applyFont="1" applyFill="1" applyBorder="1" applyAlignment="1">
      <alignment vertical="center"/>
    </xf>
    <xf numFmtId="3" fontId="5" fillId="6" borderId="8" xfId="1" applyNumberFormat="1" applyFont="1" applyFill="1" applyBorder="1" applyAlignment="1">
      <alignment vertical="center"/>
    </xf>
    <xf numFmtId="0" fontId="4" fillId="0" borderId="7" xfId="1" applyFont="1" applyBorder="1" applyAlignment="1">
      <alignment horizontal="center" vertical="center" wrapText="1"/>
    </xf>
    <xf numFmtId="3" fontId="8" fillId="7" borderId="5" xfId="1" applyNumberFormat="1" applyFont="1" applyFill="1" applyBorder="1" applyAlignment="1">
      <alignment vertical="center"/>
    </xf>
    <xf numFmtId="4" fontId="6" fillId="0" borderId="7" xfId="1" applyNumberFormat="1" applyFont="1" applyBorder="1" applyAlignment="1">
      <alignment horizontal="center" vertical="center"/>
    </xf>
    <xf numFmtId="4" fontId="7" fillId="0" borderId="7" xfId="1" applyNumberFormat="1" applyFont="1" applyBorder="1" applyAlignment="1">
      <alignment horizontal="center" vertical="center"/>
    </xf>
    <xf numFmtId="3" fontId="8" fillId="7" borderId="17" xfId="1" applyNumberFormat="1" applyFont="1" applyFill="1" applyBorder="1" applyAlignment="1">
      <alignment vertical="center"/>
    </xf>
    <xf numFmtId="3" fontId="8" fillId="2" borderId="6" xfId="1" applyNumberFormat="1" applyFont="1" applyFill="1" applyBorder="1" applyAlignment="1">
      <alignment vertical="center"/>
    </xf>
    <xf numFmtId="3" fontId="5" fillId="6" borderId="8" xfId="1" applyNumberFormat="1" applyFont="1" applyFill="1" applyBorder="1" applyAlignment="1">
      <alignment vertical="center" wrapText="1"/>
    </xf>
    <xf numFmtId="3" fontId="8" fillId="6" borderId="6" xfId="1" applyNumberFormat="1" applyFont="1" applyFill="1" applyBorder="1" applyAlignment="1">
      <alignment vertical="center" wrapText="1"/>
    </xf>
    <xf numFmtId="3" fontId="8" fillId="6" borderId="8" xfId="1" applyNumberFormat="1" applyFont="1" applyFill="1" applyBorder="1" applyAlignment="1">
      <alignment vertical="center"/>
    </xf>
    <xf numFmtId="4" fontId="9" fillId="0" borderId="7" xfId="1" applyNumberFormat="1" applyFont="1" applyBorder="1" applyAlignment="1">
      <alignment horizontal="center" vertical="center"/>
    </xf>
    <xf numFmtId="4" fontId="9" fillId="2" borderId="29" xfId="1" applyNumberFormat="1" applyFont="1" applyFill="1" applyBorder="1" applyAlignment="1">
      <alignment horizontal="center" vertical="center"/>
    </xf>
    <xf numFmtId="3" fontId="8" fillId="8" borderId="20" xfId="1" applyNumberFormat="1" applyFont="1" applyFill="1" applyBorder="1" applyAlignment="1">
      <alignment horizontal="right" vertical="center"/>
    </xf>
    <xf numFmtId="3" fontId="5" fillId="6" borderId="31" xfId="1" applyNumberFormat="1" applyFont="1" applyFill="1" applyBorder="1" applyAlignment="1">
      <alignment vertical="center"/>
    </xf>
    <xf numFmtId="3" fontId="5" fillId="6" borderId="30" xfId="1" applyNumberFormat="1" applyFont="1" applyFill="1" applyBorder="1" applyAlignment="1">
      <alignment vertical="center"/>
    </xf>
    <xf numFmtId="3" fontId="5" fillId="6" borderId="21" xfId="1" applyNumberFormat="1" applyFont="1" applyFill="1" applyBorder="1" applyAlignment="1">
      <alignment vertical="center"/>
    </xf>
    <xf numFmtId="3" fontId="5" fillId="6" borderId="22" xfId="1" applyNumberFormat="1" applyFont="1" applyFill="1" applyBorder="1" applyAlignment="1">
      <alignment vertical="center"/>
    </xf>
    <xf numFmtId="3" fontId="8" fillId="6" borderId="22" xfId="1" applyNumberFormat="1" applyFont="1" applyFill="1" applyBorder="1" applyAlignment="1">
      <alignment vertical="center"/>
    </xf>
    <xf numFmtId="3" fontId="8" fillId="6" borderId="23" xfId="1" applyNumberFormat="1" applyFont="1" applyFill="1" applyBorder="1" applyAlignment="1">
      <alignment vertical="center" wrapText="1"/>
    </xf>
    <xf numFmtId="3" fontId="5" fillId="6" borderId="22" xfId="1" applyNumberFormat="1" applyFont="1" applyFill="1" applyBorder="1" applyAlignment="1">
      <alignment horizontal="right" vertical="center"/>
    </xf>
    <xf numFmtId="3" fontId="8" fillId="2" borderId="9" xfId="1" applyNumberFormat="1" applyFont="1" applyFill="1" applyBorder="1" applyAlignment="1">
      <alignment vertical="center"/>
    </xf>
    <xf numFmtId="3" fontId="8" fillId="6" borderId="8" xfId="1" applyNumberFormat="1" applyFont="1" applyFill="1" applyBorder="1"/>
    <xf numFmtId="3" fontId="8" fillId="2" borderId="16" xfId="1" applyNumberFormat="1" applyFont="1" applyFill="1" applyBorder="1" applyAlignment="1">
      <alignment vertical="center"/>
    </xf>
    <xf numFmtId="3" fontId="8" fillId="5" borderId="11" xfId="1" applyNumberFormat="1" applyFont="1" applyFill="1" applyBorder="1" applyAlignment="1">
      <alignment horizontal="right" vertical="center"/>
    </xf>
    <xf numFmtId="3" fontId="5" fillId="0" borderId="7" xfId="1" applyNumberFormat="1" applyFont="1" applyBorder="1" applyAlignment="1">
      <alignment vertical="center"/>
    </xf>
    <xf numFmtId="3" fontId="5" fillId="0" borderId="6" xfId="1" applyNumberFormat="1" applyFont="1" applyBorder="1" applyAlignment="1">
      <alignment vertical="center"/>
    </xf>
    <xf numFmtId="3" fontId="8" fillId="0" borderId="6" xfId="1" applyNumberFormat="1" applyFont="1" applyBorder="1" applyAlignment="1">
      <alignment vertical="center"/>
    </xf>
    <xf numFmtId="3" fontId="8" fillId="0" borderId="8" xfId="1" applyNumberFormat="1" applyFont="1" applyBorder="1" applyAlignment="1">
      <alignment vertical="center"/>
    </xf>
    <xf numFmtId="3" fontId="8" fillId="0" borderId="7" xfId="1" applyNumberFormat="1" applyFont="1" applyBorder="1" applyAlignment="1">
      <alignment vertical="center"/>
    </xf>
    <xf numFmtId="3" fontId="8" fillId="0" borderId="6" xfId="1" applyNumberFormat="1" applyFont="1" applyBorder="1" applyAlignment="1">
      <alignment vertical="center" wrapText="1"/>
    </xf>
    <xf numFmtId="3" fontId="5" fillId="0" borderId="17" xfId="1" applyNumberFormat="1" applyFont="1" applyBorder="1" applyAlignment="1">
      <alignment vertical="center"/>
    </xf>
    <xf numFmtId="49" fontId="4" fillId="6" borderId="6" xfId="1" applyNumberFormat="1" applyFont="1" applyFill="1" applyBorder="1" applyAlignment="1">
      <alignment vertical="center" wrapText="1"/>
    </xf>
    <xf numFmtId="49" fontId="4" fillId="6" borderId="6" xfId="1" applyNumberFormat="1" applyFont="1" applyFill="1" applyBorder="1" applyAlignment="1">
      <alignment vertical="center"/>
    </xf>
    <xf numFmtId="3" fontId="6" fillId="0" borderId="7" xfId="1" applyNumberFormat="1" applyFont="1" applyBorder="1" applyAlignment="1">
      <alignment vertical="center"/>
    </xf>
    <xf numFmtId="3" fontId="3" fillId="0" borderId="8" xfId="1" applyNumberFormat="1" applyFont="1" applyBorder="1"/>
    <xf numFmtId="3" fontId="4" fillId="0" borderId="7" xfId="1" applyNumberFormat="1" applyFont="1" applyBorder="1" applyAlignment="1">
      <alignment vertical="center"/>
    </xf>
    <xf numFmtId="49" fontId="4" fillId="0" borderId="6" xfId="1" applyNumberFormat="1" applyFont="1" applyBorder="1" applyAlignment="1">
      <alignment vertical="center" wrapText="1"/>
    </xf>
    <xf numFmtId="3" fontId="4" fillId="0" borderId="6" xfId="1" applyNumberFormat="1" applyFont="1" applyBorder="1" applyAlignment="1">
      <alignment vertical="center"/>
    </xf>
    <xf numFmtId="3" fontId="5" fillId="0" borderId="7" xfId="1" applyNumberFormat="1" applyFont="1" applyBorder="1" applyAlignment="1">
      <alignment horizontal="right" vertical="center"/>
    </xf>
    <xf numFmtId="3" fontId="5" fillId="0" borderId="5" xfId="1" applyNumberFormat="1" applyFont="1" applyBorder="1" applyAlignment="1">
      <alignment vertical="center"/>
    </xf>
    <xf numFmtId="3" fontId="4" fillId="0" borderId="17" xfId="1" applyNumberFormat="1" applyFont="1" applyBorder="1" applyAlignment="1">
      <alignment vertical="center"/>
    </xf>
    <xf numFmtId="3" fontId="5" fillId="0" borderId="22" xfId="1" applyNumberFormat="1" applyFont="1" applyBorder="1" applyAlignment="1">
      <alignment vertical="center"/>
    </xf>
    <xf numFmtId="0" fontId="5" fillId="0" borderId="7" xfId="1" applyFont="1" applyBorder="1" applyAlignment="1">
      <alignment horizontal="center" vertical="center"/>
    </xf>
    <xf numFmtId="3" fontId="8" fillId="2" borderId="2" xfId="1" applyNumberFormat="1" applyFont="1" applyFill="1" applyBorder="1" applyAlignment="1">
      <alignment vertical="center"/>
    </xf>
    <xf numFmtId="3" fontId="8" fillId="2" borderId="27" xfId="1" applyNumberFormat="1" applyFont="1" applyFill="1" applyBorder="1" applyAlignment="1">
      <alignment vertical="center"/>
    </xf>
    <xf numFmtId="3" fontId="8" fillId="0" borderId="8" xfId="1" applyNumberFormat="1" applyFont="1" applyBorder="1"/>
    <xf numFmtId="3" fontId="8" fillId="0" borderId="7" xfId="1" applyNumberFormat="1" applyFont="1" applyBorder="1"/>
    <xf numFmtId="3" fontId="8" fillId="0" borderId="14" xfId="1" applyNumberFormat="1" applyFont="1" applyBorder="1" applyAlignment="1">
      <alignment vertical="center" wrapText="1"/>
    </xf>
    <xf numFmtId="0" fontId="4" fillId="0" borderId="8" xfId="1" applyFont="1" applyBorder="1" applyAlignment="1">
      <alignment wrapText="1"/>
    </xf>
    <xf numFmtId="0" fontId="2" fillId="4" borderId="0" xfId="1" applyFont="1" applyFill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FABCFB"/>
      <color rgb="FFEDFD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143"/>
  <sheetViews>
    <sheetView tabSelected="1" view="pageLayout" zoomScaleNormal="100" zoomScaleSheetLayoutView="100" workbookViewId="0">
      <selection activeCell="A75" sqref="A75:H75"/>
    </sheetView>
  </sheetViews>
  <sheetFormatPr defaultColWidth="9.140625" defaultRowHeight="11.25" x14ac:dyDescent="0.15"/>
  <cols>
    <col min="1" max="1" width="17.85546875" style="1" customWidth="1"/>
    <col min="2" max="2" width="41.28515625" style="1" customWidth="1"/>
    <col min="3" max="3" width="10.5703125" style="1" customWidth="1"/>
    <col min="4" max="4" width="11.7109375" style="1" customWidth="1"/>
    <col min="5" max="5" width="10" style="1" customWidth="1"/>
    <col min="6" max="6" width="9.85546875" style="1" customWidth="1"/>
    <col min="7" max="7" width="13.140625" style="1" customWidth="1"/>
    <col min="8" max="8" width="13.42578125" style="1" customWidth="1"/>
    <col min="9" max="13" width="9.140625" style="2" hidden="1" customWidth="1"/>
    <col min="14" max="14" width="0.42578125" style="2" hidden="1" customWidth="1"/>
    <col min="15" max="15" width="0.140625" style="2" hidden="1" customWidth="1"/>
    <col min="16" max="28" width="9.140625" style="2" hidden="1" customWidth="1"/>
    <col min="29" max="30" width="12.7109375" style="2" hidden="1" customWidth="1"/>
    <col min="31" max="31" width="10.140625" style="2" hidden="1" customWidth="1"/>
    <col min="32" max="36" width="9.140625" style="2" hidden="1" customWidth="1"/>
    <col min="37" max="37" width="2.85546875" style="2" hidden="1" customWidth="1"/>
    <col min="38" max="16384" width="9.140625" style="2"/>
  </cols>
  <sheetData>
    <row r="1" spans="1:30" ht="2.25" customHeight="1" thickBot="1" x14ac:dyDescent="0.2"/>
    <row r="2" spans="1:30" ht="56.25" customHeight="1" thickBot="1" x14ac:dyDescent="0.2">
      <c r="A2" s="125" t="s">
        <v>0</v>
      </c>
      <c r="B2" s="126" t="s">
        <v>1</v>
      </c>
      <c r="C2" s="127" t="s">
        <v>114</v>
      </c>
      <c r="D2" s="127" t="s">
        <v>115</v>
      </c>
      <c r="E2" s="125" t="s">
        <v>158</v>
      </c>
      <c r="F2" s="125" t="s">
        <v>116</v>
      </c>
      <c r="G2" s="127" t="s">
        <v>159</v>
      </c>
      <c r="H2" s="127" t="s">
        <v>160</v>
      </c>
    </row>
    <row r="3" spans="1:30" ht="13.5" customHeight="1" thickBot="1" x14ac:dyDescent="0.2">
      <c r="A3" s="4"/>
      <c r="B3" s="5" t="s">
        <v>2</v>
      </c>
      <c r="C3" s="50" t="s">
        <v>3</v>
      </c>
      <c r="D3" s="51" t="s">
        <v>4</v>
      </c>
      <c r="E3" s="52" t="s">
        <v>5</v>
      </c>
      <c r="F3" s="52" t="s">
        <v>48</v>
      </c>
      <c r="G3" s="50" t="s">
        <v>49</v>
      </c>
      <c r="H3" s="50" t="s">
        <v>50</v>
      </c>
    </row>
    <row r="4" spans="1:30" ht="9.75" customHeight="1" thickBot="1" x14ac:dyDescent="0.2">
      <c r="A4" s="6"/>
      <c r="B4" s="7"/>
      <c r="C4" s="7"/>
      <c r="D4" s="8"/>
      <c r="E4" s="6"/>
      <c r="F4" s="6"/>
      <c r="G4" s="9"/>
      <c r="H4" s="9"/>
    </row>
    <row r="5" spans="1:30" x14ac:dyDescent="0.15">
      <c r="A5" s="116" t="s">
        <v>32</v>
      </c>
      <c r="B5" s="117" t="s">
        <v>6</v>
      </c>
      <c r="C5" s="71">
        <f>C6+C7+C8+C9+C10+C11+C12+C15+C16</f>
        <v>1270674</v>
      </c>
      <c r="D5" s="71">
        <f>D6+D7+D8+D9+D10+D11+D12+D15+D16</f>
        <v>1241249</v>
      </c>
      <c r="E5" s="183">
        <f>E6+E7+E8+E9+E10+E11+E12+E15+E16</f>
        <v>1306067</v>
      </c>
      <c r="F5" s="152"/>
      <c r="G5" s="183">
        <f>G6+G7+G8+G9+G10+G11+G12+G15+G16</f>
        <v>1353767</v>
      </c>
      <c r="H5" s="183">
        <f>H6+H7+H8+H9+H10+H11+H12+H15+H16</f>
        <v>1390967</v>
      </c>
    </row>
    <row r="6" spans="1:30" x14ac:dyDescent="0.15">
      <c r="A6" s="10">
        <v>1111</v>
      </c>
      <c r="B6" s="11" t="s">
        <v>7</v>
      </c>
      <c r="C6" s="68">
        <v>188452</v>
      </c>
      <c r="D6" s="68">
        <v>190000</v>
      </c>
      <c r="E6" s="181">
        <v>223000</v>
      </c>
      <c r="F6" s="157"/>
      <c r="G6" s="205">
        <v>235000</v>
      </c>
      <c r="H6" s="205">
        <v>250000</v>
      </c>
    </row>
    <row r="7" spans="1:30" x14ac:dyDescent="0.15">
      <c r="A7" s="12">
        <v>1112</v>
      </c>
      <c r="B7" s="11" t="s">
        <v>98</v>
      </c>
      <c r="C7" s="68">
        <v>14975</v>
      </c>
      <c r="D7" s="68">
        <v>13000</v>
      </c>
      <c r="E7" s="181">
        <v>16000</v>
      </c>
      <c r="F7" s="157"/>
      <c r="G7" s="205">
        <v>18000</v>
      </c>
      <c r="H7" s="205">
        <v>19000</v>
      </c>
    </row>
    <row r="8" spans="1:30" x14ac:dyDescent="0.15">
      <c r="A8" s="12">
        <v>1113</v>
      </c>
      <c r="B8" s="11" t="s">
        <v>8</v>
      </c>
      <c r="C8" s="68">
        <v>43221</v>
      </c>
      <c r="D8" s="68">
        <v>35000</v>
      </c>
      <c r="E8" s="181">
        <v>35000</v>
      </c>
      <c r="F8" s="157"/>
      <c r="G8" s="205">
        <v>34000</v>
      </c>
      <c r="H8" s="205">
        <v>32000</v>
      </c>
    </row>
    <row r="9" spans="1:30" x14ac:dyDescent="0.15">
      <c r="A9" s="12">
        <v>1121</v>
      </c>
      <c r="B9" s="11" t="s">
        <v>9</v>
      </c>
      <c r="C9" s="68">
        <v>313268</v>
      </c>
      <c r="D9" s="68">
        <v>260000</v>
      </c>
      <c r="E9" s="181">
        <v>290000</v>
      </c>
      <c r="F9" s="157"/>
      <c r="G9" s="205">
        <v>295000</v>
      </c>
      <c r="H9" s="205">
        <v>300000</v>
      </c>
    </row>
    <row r="10" spans="1:30" x14ac:dyDescent="0.15">
      <c r="A10" s="12">
        <v>1122</v>
      </c>
      <c r="B10" s="11" t="s">
        <v>10</v>
      </c>
      <c r="C10" s="68">
        <v>27611</v>
      </c>
      <c r="D10" s="68">
        <v>22377</v>
      </c>
      <c r="E10" s="181">
        <v>20000</v>
      </c>
      <c r="F10" s="157"/>
      <c r="G10" s="205">
        <v>20000</v>
      </c>
      <c r="H10" s="205">
        <v>20000</v>
      </c>
    </row>
    <row r="11" spans="1:30" x14ac:dyDescent="0.15">
      <c r="A11" s="12">
        <v>1211</v>
      </c>
      <c r="B11" s="11" t="s">
        <v>11</v>
      </c>
      <c r="C11" s="68">
        <v>564185</v>
      </c>
      <c r="D11" s="68">
        <v>570000</v>
      </c>
      <c r="E11" s="181">
        <v>570000</v>
      </c>
      <c r="F11" s="157"/>
      <c r="G11" s="205">
        <v>600000</v>
      </c>
      <c r="H11" s="205">
        <v>620000</v>
      </c>
    </row>
    <row r="12" spans="1:30" x14ac:dyDescent="0.15">
      <c r="A12" s="12" t="s">
        <v>72</v>
      </c>
      <c r="B12" s="11" t="s">
        <v>117</v>
      </c>
      <c r="C12" s="68">
        <v>51324</v>
      </c>
      <c r="D12" s="68">
        <v>56420</v>
      </c>
      <c r="E12" s="181">
        <v>57461</v>
      </c>
      <c r="F12" s="157"/>
      <c r="G12" s="205">
        <v>58761</v>
      </c>
      <c r="H12" s="205">
        <v>56461</v>
      </c>
    </row>
    <row r="13" spans="1:30" ht="22.5" customHeight="1" x14ac:dyDescent="0.15">
      <c r="A13" s="182" t="s">
        <v>126</v>
      </c>
      <c r="B13" s="13" t="s">
        <v>127</v>
      </c>
      <c r="C13" s="68">
        <v>7996</v>
      </c>
      <c r="D13" s="68">
        <v>13000</v>
      </c>
      <c r="E13" s="181">
        <v>14000</v>
      </c>
      <c r="F13" s="157"/>
      <c r="G13" s="205">
        <v>16000</v>
      </c>
      <c r="H13" s="205">
        <v>14000</v>
      </c>
    </row>
    <row r="14" spans="1:30" ht="13.5" customHeight="1" x14ac:dyDescent="0.15">
      <c r="A14" s="12">
        <v>1333</v>
      </c>
      <c r="B14" s="11" t="s">
        <v>71</v>
      </c>
      <c r="C14" s="68">
        <v>4965</v>
      </c>
      <c r="D14" s="68">
        <v>5000</v>
      </c>
      <c r="E14" s="181">
        <v>5000</v>
      </c>
      <c r="F14" s="157"/>
      <c r="G14" s="205">
        <v>4100</v>
      </c>
      <c r="H14" s="205">
        <v>3800</v>
      </c>
    </row>
    <row r="15" spans="1:30" x14ac:dyDescent="0.15">
      <c r="A15" s="12">
        <v>1361</v>
      </c>
      <c r="B15" s="11" t="s">
        <v>30</v>
      </c>
      <c r="C15" s="68">
        <v>30167</v>
      </c>
      <c r="D15" s="68">
        <v>29452</v>
      </c>
      <c r="E15" s="181">
        <v>29606</v>
      </c>
      <c r="F15" s="157"/>
      <c r="G15" s="205">
        <v>28006</v>
      </c>
      <c r="H15" s="205">
        <v>28506</v>
      </c>
      <c r="AD15" s="70"/>
    </row>
    <row r="16" spans="1:30" x14ac:dyDescent="0.15">
      <c r="A16" s="12">
        <v>1511</v>
      </c>
      <c r="B16" s="11" t="s">
        <v>12</v>
      </c>
      <c r="C16" s="68">
        <v>37471</v>
      </c>
      <c r="D16" s="68">
        <v>65000</v>
      </c>
      <c r="E16" s="181">
        <v>65000</v>
      </c>
      <c r="F16" s="157"/>
      <c r="G16" s="205">
        <v>65000</v>
      </c>
      <c r="H16" s="205">
        <v>65000</v>
      </c>
    </row>
    <row r="17" spans="1:30" x14ac:dyDescent="0.15">
      <c r="A17" s="118" t="s">
        <v>13</v>
      </c>
      <c r="B17" s="119" t="s">
        <v>14</v>
      </c>
      <c r="C17" s="73">
        <f>C18+C23+C24+C25</f>
        <v>286130</v>
      </c>
      <c r="D17" s="135">
        <f>D18+D23+D24+D25</f>
        <v>236097</v>
      </c>
      <c r="E17" s="135">
        <f>E18+E23+E24+E25</f>
        <v>225641</v>
      </c>
      <c r="F17" s="150"/>
      <c r="G17" s="135">
        <f>G18+G23+G24+G25</f>
        <v>222718</v>
      </c>
      <c r="H17" s="135">
        <f>H18+H23+H24+H25</f>
        <v>225209</v>
      </c>
    </row>
    <row r="18" spans="1:30" ht="14.25" customHeight="1" x14ac:dyDescent="0.15">
      <c r="A18" s="12" t="s">
        <v>33</v>
      </c>
      <c r="B18" s="11" t="s">
        <v>61</v>
      </c>
      <c r="C18" s="68">
        <v>243307</v>
      </c>
      <c r="D18" s="68">
        <v>192828</v>
      </c>
      <c r="E18" s="181">
        <v>199494</v>
      </c>
      <c r="F18" s="157"/>
      <c r="G18" s="205">
        <f>G19+G20+G21+G22+550+5000</f>
        <v>196941</v>
      </c>
      <c r="H18" s="205">
        <f>H19+H20+H21+H22+550+5000</f>
        <v>198912</v>
      </c>
    </row>
    <row r="19" spans="1:30" x14ac:dyDescent="0.15">
      <c r="A19" s="12">
        <v>2111</v>
      </c>
      <c r="B19" s="11" t="s">
        <v>15</v>
      </c>
      <c r="C19" s="68">
        <v>43644</v>
      </c>
      <c r="D19" s="68">
        <v>43381</v>
      </c>
      <c r="E19" s="181">
        <v>43566</v>
      </c>
      <c r="F19" s="157"/>
      <c r="G19" s="205">
        <v>43603</v>
      </c>
      <c r="H19" s="205">
        <v>43611</v>
      </c>
    </row>
    <row r="20" spans="1:30" x14ac:dyDescent="0.15">
      <c r="A20" s="12">
        <v>2122</v>
      </c>
      <c r="B20" s="11" t="s">
        <v>85</v>
      </c>
      <c r="C20" s="68">
        <v>64420</v>
      </c>
      <c r="D20" s="68">
        <v>38575</v>
      </c>
      <c r="E20" s="181">
        <v>38677</v>
      </c>
      <c r="F20" s="157"/>
      <c r="G20" s="205">
        <v>39607</v>
      </c>
      <c r="H20" s="205">
        <v>40007</v>
      </c>
      <c r="AC20" s="70"/>
    </row>
    <row r="21" spans="1:30" x14ac:dyDescent="0.15">
      <c r="A21" s="12" t="s">
        <v>73</v>
      </c>
      <c r="B21" s="11" t="s">
        <v>86</v>
      </c>
      <c r="C21" s="68">
        <v>80187</v>
      </c>
      <c r="D21" s="68">
        <v>79322</v>
      </c>
      <c r="E21" s="181">
        <v>82701</v>
      </c>
      <c r="F21" s="157"/>
      <c r="G21" s="205">
        <v>84181</v>
      </c>
      <c r="H21" s="205">
        <v>85744</v>
      </c>
    </row>
    <row r="22" spans="1:30" x14ac:dyDescent="0.15">
      <c r="A22" s="12">
        <v>2142</v>
      </c>
      <c r="B22" s="11" t="s">
        <v>87</v>
      </c>
      <c r="C22" s="68">
        <v>20500</v>
      </c>
      <c r="D22" s="68">
        <v>24000</v>
      </c>
      <c r="E22" s="181">
        <v>24000</v>
      </c>
      <c r="F22" s="157"/>
      <c r="G22" s="205">
        <v>24000</v>
      </c>
      <c r="H22" s="205">
        <v>24000</v>
      </c>
    </row>
    <row r="23" spans="1:30" x14ac:dyDescent="0.15">
      <c r="A23" s="12" t="s">
        <v>34</v>
      </c>
      <c r="B23" s="11" t="s">
        <v>29</v>
      </c>
      <c r="C23" s="68">
        <v>17928</v>
      </c>
      <c r="D23" s="68">
        <v>21588</v>
      </c>
      <c r="E23" s="181">
        <v>11162</v>
      </c>
      <c r="F23" s="157"/>
      <c r="G23" s="205">
        <v>11562</v>
      </c>
      <c r="H23" s="205">
        <v>12062</v>
      </c>
      <c r="AC23" s="70"/>
      <c r="AD23" s="70"/>
    </row>
    <row r="24" spans="1:30" ht="23.25" customHeight="1" x14ac:dyDescent="0.15">
      <c r="A24" s="12" t="s">
        <v>35</v>
      </c>
      <c r="B24" s="13" t="s">
        <v>16</v>
      </c>
      <c r="C24" s="72">
        <v>24216</v>
      </c>
      <c r="D24" s="216">
        <v>21181</v>
      </c>
      <c r="E24" s="181">
        <v>14485</v>
      </c>
      <c r="F24" s="157"/>
      <c r="G24" s="205">
        <v>13715</v>
      </c>
      <c r="H24" s="205">
        <v>13735</v>
      </c>
      <c r="AD24" s="70"/>
    </row>
    <row r="25" spans="1:30" ht="12" customHeight="1" x14ac:dyDescent="0.15">
      <c r="A25" s="12" t="s">
        <v>74</v>
      </c>
      <c r="B25" s="14" t="s">
        <v>17</v>
      </c>
      <c r="C25" s="69">
        <v>679</v>
      </c>
      <c r="D25" s="69">
        <v>500</v>
      </c>
      <c r="E25" s="134">
        <v>500</v>
      </c>
      <c r="F25" s="158"/>
      <c r="G25" s="206">
        <v>500</v>
      </c>
      <c r="H25" s="206">
        <v>500</v>
      </c>
    </row>
    <row r="26" spans="1:30" x14ac:dyDescent="0.15">
      <c r="A26" s="118" t="s">
        <v>75</v>
      </c>
      <c r="B26" s="120" t="s">
        <v>58</v>
      </c>
      <c r="C26" s="75">
        <f>C27+C28+C29+C30+C31+C32+C33+C34</f>
        <v>237862</v>
      </c>
      <c r="D26" s="75">
        <f>D27+D28+D29+D30+D31+D32+D33+D34</f>
        <v>218958</v>
      </c>
      <c r="E26" s="122">
        <f>E27+E28+E29+E30+E31+E32+E33+E34</f>
        <v>209631</v>
      </c>
      <c r="F26" s="147"/>
      <c r="G26" s="122">
        <f>G27+G28+G29+G30+G31+G32+G33+G34</f>
        <v>210378.9</v>
      </c>
      <c r="H26" s="122">
        <f>H27+H28+H29+H30+H31+H32+H33+H34</f>
        <v>211508.9</v>
      </c>
      <c r="AC26" s="70"/>
    </row>
    <row r="27" spans="1:30" ht="13.5" customHeight="1" x14ac:dyDescent="0.15">
      <c r="A27" s="184"/>
      <c r="B27" s="14" t="s">
        <v>18</v>
      </c>
      <c r="C27" s="69">
        <v>84514</v>
      </c>
      <c r="D27" s="108">
        <v>82418</v>
      </c>
      <c r="E27" s="121">
        <v>82169</v>
      </c>
      <c r="F27" s="159"/>
      <c r="G27" s="206">
        <v>82168.899999999994</v>
      </c>
      <c r="H27" s="206">
        <v>82168.899999999994</v>
      </c>
    </row>
    <row r="28" spans="1:30" x14ac:dyDescent="0.15">
      <c r="A28" s="148"/>
      <c r="B28" s="14" t="s">
        <v>99</v>
      </c>
      <c r="C28" s="69">
        <v>9850</v>
      </c>
      <c r="D28" s="108">
        <v>10666</v>
      </c>
      <c r="E28" s="121">
        <v>11085</v>
      </c>
      <c r="F28" s="159"/>
      <c r="G28" s="206">
        <v>11110</v>
      </c>
      <c r="H28" s="206">
        <v>12140</v>
      </c>
    </row>
    <row r="29" spans="1:30" x14ac:dyDescent="0.15">
      <c r="A29" s="12"/>
      <c r="B29" s="14" t="s">
        <v>107</v>
      </c>
      <c r="C29" s="69">
        <v>4250</v>
      </c>
      <c r="D29" s="108">
        <v>4659</v>
      </c>
      <c r="E29" s="121">
        <v>4600</v>
      </c>
      <c r="F29" s="159"/>
      <c r="G29" s="206">
        <v>4600</v>
      </c>
      <c r="H29" s="206">
        <v>4600</v>
      </c>
    </row>
    <row r="30" spans="1:30" ht="13.5" customHeight="1" x14ac:dyDescent="0.15">
      <c r="A30" s="12"/>
      <c r="B30" s="15" t="s">
        <v>113</v>
      </c>
      <c r="C30" s="69">
        <v>20068</v>
      </c>
      <c r="D30" s="108">
        <v>20632</v>
      </c>
      <c r="E30" s="121">
        <v>20600</v>
      </c>
      <c r="F30" s="159"/>
      <c r="G30" s="206">
        <v>20600</v>
      </c>
      <c r="H30" s="206">
        <v>20600</v>
      </c>
    </row>
    <row r="31" spans="1:30" ht="22.5" customHeight="1" x14ac:dyDescent="0.15">
      <c r="A31" s="12"/>
      <c r="B31" s="15" t="s">
        <v>106</v>
      </c>
      <c r="C31" s="76">
        <v>64314</v>
      </c>
      <c r="D31" s="108">
        <v>58129</v>
      </c>
      <c r="E31" s="121">
        <v>62000</v>
      </c>
      <c r="F31" s="159"/>
      <c r="G31" s="206">
        <v>62000</v>
      </c>
      <c r="H31" s="206">
        <v>62000</v>
      </c>
    </row>
    <row r="32" spans="1:30" ht="23.25" customHeight="1" x14ac:dyDescent="0.15">
      <c r="A32" s="12"/>
      <c r="B32" s="15" t="s">
        <v>100</v>
      </c>
      <c r="C32" s="76">
        <v>21235</v>
      </c>
      <c r="D32" s="108">
        <v>0</v>
      </c>
      <c r="E32" s="121">
        <v>0</v>
      </c>
      <c r="F32" s="159"/>
      <c r="G32" s="206">
        <v>0</v>
      </c>
      <c r="H32" s="206">
        <v>0</v>
      </c>
      <c r="AD32" s="70"/>
    </row>
    <row r="33" spans="1:31" ht="21.75" customHeight="1" x14ac:dyDescent="0.15">
      <c r="A33" s="12"/>
      <c r="B33" s="15" t="s">
        <v>84</v>
      </c>
      <c r="C33" s="76">
        <v>22733</v>
      </c>
      <c r="D33" s="108">
        <v>26166</v>
      </c>
      <c r="E33" s="121">
        <v>27000</v>
      </c>
      <c r="F33" s="159"/>
      <c r="G33" s="206">
        <v>28000</v>
      </c>
      <c r="H33" s="206">
        <v>30000</v>
      </c>
    </row>
    <row r="34" spans="1:31" ht="13.5" customHeight="1" x14ac:dyDescent="0.15">
      <c r="A34" s="12"/>
      <c r="B34" s="14" t="s">
        <v>91</v>
      </c>
      <c r="C34" s="69">
        <f>237862-C27-C28-C29-C30-C31-C32-C33</f>
        <v>10898</v>
      </c>
      <c r="D34" s="69">
        <f>218958-D27-D28-D29-D30-D31-D32-D33</f>
        <v>16288</v>
      </c>
      <c r="E34" s="121">
        <v>2177</v>
      </c>
      <c r="F34" s="159"/>
      <c r="G34" s="206">
        <v>1900</v>
      </c>
      <c r="H34" s="206">
        <v>0</v>
      </c>
      <c r="AC34" s="70"/>
      <c r="AD34" s="70"/>
    </row>
    <row r="35" spans="1:31" x14ac:dyDescent="0.15">
      <c r="A35" s="118" t="s">
        <v>76</v>
      </c>
      <c r="B35" s="119" t="s">
        <v>19</v>
      </c>
      <c r="C35" s="73">
        <f>C5+C17+C26</f>
        <v>1794666</v>
      </c>
      <c r="D35" s="73">
        <f>D5+D17+D26</f>
        <v>1696304</v>
      </c>
      <c r="E35" s="135">
        <f>E5+E17+E26</f>
        <v>1741339</v>
      </c>
      <c r="F35" s="135">
        <v>0</v>
      </c>
      <c r="G35" s="135">
        <f>G5+G17+G26</f>
        <v>1786863.9</v>
      </c>
      <c r="H35" s="135">
        <f>H5+H17+H26</f>
        <v>1827684.9</v>
      </c>
    </row>
    <row r="36" spans="1:31" ht="15.75" customHeight="1" x14ac:dyDescent="0.15">
      <c r="A36" s="185"/>
      <c r="B36" s="14" t="s">
        <v>20</v>
      </c>
      <c r="C36" s="69">
        <v>3517</v>
      </c>
      <c r="D36" s="69">
        <v>3870</v>
      </c>
      <c r="E36" s="134">
        <v>3870</v>
      </c>
      <c r="F36" s="158"/>
      <c r="G36" s="206">
        <v>3800</v>
      </c>
      <c r="H36" s="206">
        <v>3800</v>
      </c>
    </row>
    <row r="37" spans="1:31" ht="7.5" customHeight="1" x14ac:dyDescent="0.15">
      <c r="A37" s="16"/>
      <c r="B37" s="17" t="s">
        <v>95</v>
      </c>
      <c r="C37" s="74"/>
      <c r="D37" s="69"/>
      <c r="E37" s="158"/>
      <c r="F37" s="158"/>
      <c r="G37" s="74"/>
      <c r="H37" s="74"/>
    </row>
    <row r="38" spans="1:31" ht="13.5" customHeight="1" x14ac:dyDescent="0.15">
      <c r="A38" s="118" t="s">
        <v>77</v>
      </c>
      <c r="B38" s="120" t="s">
        <v>59</v>
      </c>
      <c r="C38" s="122">
        <v>4553</v>
      </c>
      <c r="D38" s="122">
        <v>6660</v>
      </c>
      <c r="E38" s="186">
        <v>61500</v>
      </c>
      <c r="F38" s="186">
        <v>0</v>
      </c>
      <c r="G38" s="122">
        <f>1500+32000</f>
        <v>33500</v>
      </c>
      <c r="H38" s="122">
        <f>1500+32000</f>
        <v>33500</v>
      </c>
    </row>
    <row r="39" spans="1:31" ht="7.5" customHeight="1" x14ac:dyDescent="0.15">
      <c r="A39" s="18"/>
      <c r="B39" s="19"/>
      <c r="C39" s="107"/>
      <c r="D39" s="79"/>
      <c r="E39" s="160"/>
      <c r="F39" s="160"/>
      <c r="G39" s="161"/>
      <c r="H39" s="161"/>
    </row>
    <row r="40" spans="1:31" ht="15" customHeight="1" x14ac:dyDescent="0.15">
      <c r="A40" s="118" t="s">
        <v>78</v>
      </c>
      <c r="B40" s="120" t="s">
        <v>64</v>
      </c>
      <c r="C40" s="75">
        <v>72200</v>
      </c>
      <c r="D40" s="75">
        <v>31475</v>
      </c>
      <c r="E40" s="186">
        <f>SUM(E41:E60)</f>
        <v>39659</v>
      </c>
      <c r="F40" s="186">
        <f>SUM(F41:F60)</f>
        <v>41600</v>
      </c>
      <c r="G40" s="122">
        <f>SUM(G41:G60)</f>
        <v>105700</v>
      </c>
      <c r="H40" s="122">
        <f>SUM(H41:H60)</f>
        <v>22600</v>
      </c>
      <c r="AD40" s="123"/>
    </row>
    <row r="41" spans="1:31" ht="22.5" customHeight="1" x14ac:dyDescent="0.15">
      <c r="A41" s="153"/>
      <c r="B41" s="212" t="s">
        <v>131</v>
      </c>
      <c r="C41" s="69">
        <v>19474</v>
      </c>
      <c r="D41" s="69">
        <v>0</v>
      </c>
      <c r="E41" s="134">
        <v>0</v>
      </c>
      <c r="F41" s="211"/>
      <c r="G41" s="206">
        <v>0</v>
      </c>
      <c r="H41" s="206">
        <v>0</v>
      </c>
    </row>
    <row r="42" spans="1:31" ht="14.25" customHeight="1" x14ac:dyDescent="0.15">
      <c r="A42" s="151"/>
      <c r="B42" s="213" t="s">
        <v>138</v>
      </c>
      <c r="C42" s="69">
        <v>11907</v>
      </c>
      <c r="D42" s="69">
        <v>0</v>
      </c>
      <c r="E42" s="134">
        <v>0</v>
      </c>
      <c r="F42" s="211"/>
      <c r="G42" s="206">
        <v>0</v>
      </c>
      <c r="H42" s="206">
        <v>0</v>
      </c>
      <c r="AD42" s="70"/>
      <c r="AE42" s="70"/>
    </row>
    <row r="43" spans="1:31" ht="14.25" customHeight="1" x14ac:dyDescent="0.15">
      <c r="A43" s="20"/>
      <c r="B43" s="212" t="s">
        <v>139</v>
      </c>
      <c r="C43" s="69">
        <v>10631</v>
      </c>
      <c r="D43" s="69">
        <v>0</v>
      </c>
      <c r="E43" s="134">
        <v>0</v>
      </c>
      <c r="F43" s="211"/>
      <c r="G43" s="206">
        <v>0</v>
      </c>
      <c r="H43" s="206">
        <v>0</v>
      </c>
    </row>
    <row r="44" spans="1:31" ht="13.5" customHeight="1" x14ac:dyDescent="0.15">
      <c r="A44" s="18"/>
      <c r="B44" s="217" t="s">
        <v>129</v>
      </c>
      <c r="C44" s="218">
        <v>4886</v>
      </c>
      <c r="D44" s="218">
        <v>0</v>
      </c>
      <c r="E44" s="211">
        <v>0</v>
      </c>
      <c r="F44" s="211"/>
      <c r="G44" s="206">
        <v>0</v>
      </c>
      <c r="H44" s="206">
        <v>0</v>
      </c>
    </row>
    <row r="45" spans="1:31" ht="21" customHeight="1" x14ac:dyDescent="0.15">
      <c r="A45" s="18"/>
      <c r="B45" s="217" t="s">
        <v>130</v>
      </c>
      <c r="C45" s="218">
        <v>18746</v>
      </c>
      <c r="D45" s="218">
        <v>10181</v>
      </c>
      <c r="E45" s="211">
        <v>0</v>
      </c>
      <c r="F45" s="211"/>
      <c r="G45" s="206">
        <v>0</v>
      </c>
      <c r="H45" s="206">
        <v>0</v>
      </c>
    </row>
    <row r="46" spans="1:31" ht="23.25" customHeight="1" x14ac:dyDescent="0.15">
      <c r="A46" s="18"/>
      <c r="B46" s="217" t="s">
        <v>132</v>
      </c>
      <c r="C46" s="218">
        <v>3542</v>
      </c>
      <c r="D46" s="218">
        <v>19291</v>
      </c>
      <c r="E46" s="211">
        <v>0</v>
      </c>
      <c r="F46" s="211"/>
      <c r="G46" s="206">
        <v>0</v>
      </c>
      <c r="H46" s="206">
        <v>0</v>
      </c>
    </row>
    <row r="47" spans="1:31" ht="13.5" customHeight="1" x14ac:dyDescent="0.15">
      <c r="A47" s="18"/>
      <c r="B47" s="217" t="s">
        <v>133</v>
      </c>
      <c r="C47" s="218">
        <v>0</v>
      </c>
      <c r="D47" s="218">
        <v>741</v>
      </c>
      <c r="E47" s="211">
        <v>0</v>
      </c>
      <c r="F47" s="211"/>
      <c r="G47" s="206">
        <v>0</v>
      </c>
      <c r="H47" s="206">
        <v>0</v>
      </c>
    </row>
    <row r="48" spans="1:31" ht="24" customHeight="1" x14ac:dyDescent="0.15">
      <c r="A48" s="18"/>
      <c r="B48" s="217" t="s">
        <v>148</v>
      </c>
      <c r="C48" s="218">
        <v>0</v>
      </c>
      <c r="D48" s="218">
        <v>0</v>
      </c>
      <c r="E48" s="211">
        <v>6043</v>
      </c>
      <c r="F48" s="211"/>
      <c r="G48" s="206">
        <v>0</v>
      </c>
      <c r="H48" s="206">
        <v>0</v>
      </c>
    </row>
    <row r="49" spans="1:8" ht="21" customHeight="1" x14ac:dyDescent="0.15">
      <c r="A49" s="18"/>
      <c r="B49" s="217" t="s">
        <v>142</v>
      </c>
      <c r="C49" s="218">
        <v>0</v>
      </c>
      <c r="D49" s="218">
        <v>0</v>
      </c>
      <c r="E49" s="211">
        <v>2879</v>
      </c>
      <c r="F49" s="211"/>
      <c r="G49" s="206">
        <v>0</v>
      </c>
      <c r="H49" s="206">
        <v>0</v>
      </c>
    </row>
    <row r="50" spans="1:8" ht="14.25" customHeight="1" x14ac:dyDescent="0.15">
      <c r="A50" s="18"/>
      <c r="B50" s="217" t="s">
        <v>134</v>
      </c>
      <c r="C50" s="218">
        <v>0</v>
      </c>
      <c r="D50" s="218">
        <v>0</v>
      </c>
      <c r="E50" s="211">
        <v>29774</v>
      </c>
      <c r="F50" s="211"/>
      <c r="G50" s="206">
        <v>0</v>
      </c>
      <c r="H50" s="206">
        <v>0</v>
      </c>
    </row>
    <row r="51" spans="1:8" ht="14.25" customHeight="1" x14ac:dyDescent="0.15">
      <c r="A51" s="18"/>
      <c r="B51" s="217" t="s">
        <v>135</v>
      </c>
      <c r="C51" s="218">
        <v>0</v>
      </c>
      <c r="D51" s="218">
        <v>0</v>
      </c>
      <c r="E51" s="211">
        <v>963</v>
      </c>
      <c r="F51" s="211"/>
      <c r="G51" s="206">
        <v>0</v>
      </c>
      <c r="H51" s="206">
        <v>0</v>
      </c>
    </row>
    <row r="52" spans="1:8" ht="14.25" customHeight="1" x14ac:dyDescent="0.15">
      <c r="A52" s="18"/>
      <c r="B52" s="217" t="s">
        <v>153</v>
      </c>
      <c r="C52" s="218">
        <v>0</v>
      </c>
      <c r="D52" s="218">
        <v>0</v>
      </c>
      <c r="E52" s="211">
        <v>0</v>
      </c>
      <c r="F52" s="211">
        <v>2500</v>
      </c>
      <c r="G52" s="206">
        <v>0</v>
      </c>
      <c r="H52" s="206">
        <v>0</v>
      </c>
    </row>
    <row r="53" spans="1:8" ht="15.75" customHeight="1" x14ac:dyDescent="0.15">
      <c r="A53" s="18"/>
      <c r="B53" s="217" t="s">
        <v>136</v>
      </c>
      <c r="C53" s="218">
        <v>0</v>
      </c>
      <c r="D53" s="218">
        <v>0</v>
      </c>
      <c r="E53" s="211">
        <v>0</v>
      </c>
      <c r="F53" s="211">
        <v>10000</v>
      </c>
      <c r="G53" s="206">
        <v>0</v>
      </c>
      <c r="H53" s="206">
        <v>0</v>
      </c>
    </row>
    <row r="54" spans="1:8" ht="15" customHeight="1" x14ac:dyDescent="0.15">
      <c r="A54" s="18"/>
      <c r="B54" s="217" t="s">
        <v>154</v>
      </c>
      <c r="C54" s="218">
        <v>0</v>
      </c>
      <c r="D54" s="218">
        <v>0</v>
      </c>
      <c r="E54" s="211">
        <v>0</v>
      </c>
      <c r="F54" s="211"/>
      <c r="G54" s="206">
        <v>10500</v>
      </c>
      <c r="H54" s="206">
        <v>0</v>
      </c>
    </row>
    <row r="55" spans="1:8" ht="22.5" customHeight="1" x14ac:dyDescent="0.15">
      <c r="A55" s="18"/>
      <c r="B55" s="217" t="s">
        <v>137</v>
      </c>
      <c r="C55" s="218">
        <v>0</v>
      </c>
      <c r="D55" s="218">
        <v>0</v>
      </c>
      <c r="E55" s="211">
        <v>0</v>
      </c>
      <c r="F55" s="211">
        <v>5000</v>
      </c>
      <c r="G55" s="206">
        <v>4000</v>
      </c>
      <c r="H55" s="206">
        <v>22600</v>
      </c>
    </row>
    <row r="56" spans="1:8" ht="12.75" customHeight="1" x14ac:dyDescent="0.15">
      <c r="A56" s="18"/>
      <c r="B56" s="217" t="s">
        <v>140</v>
      </c>
      <c r="C56" s="218">
        <v>0</v>
      </c>
      <c r="D56" s="218">
        <v>0</v>
      </c>
      <c r="E56" s="211">
        <v>0</v>
      </c>
      <c r="F56" s="211">
        <v>1000</v>
      </c>
      <c r="G56" s="206">
        <v>0</v>
      </c>
      <c r="H56" s="206">
        <v>0</v>
      </c>
    </row>
    <row r="57" spans="1:8" ht="15" customHeight="1" x14ac:dyDescent="0.15">
      <c r="A57" s="18"/>
      <c r="B57" s="217" t="s">
        <v>147</v>
      </c>
      <c r="C57" s="218">
        <v>0</v>
      </c>
      <c r="D57" s="218">
        <v>0</v>
      </c>
      <c r="E57" s="211">
        <v>0</v>
      </c>
      <c r="F57" s="211">
        <v>5100</v>
      </c>
      <c r="G57" s="206">
        <v>0</v>
      </c>
      <c r="H57" s="206">
        <v>0</v>
      </c>
    </row>
    <row r="58" spans="1:8" ht="15" customHeight="1" x14ac:dyDescent="0.15">
      <c r="A58" s="18"/>
      <c r="B58" s="217" t="s">
        <v>141</v>
      </c>
      <c r="C58" s="218">
        <v>0</v>
      </c>
      <c r="D58" s="218">
        <v>0</v>
      </c>
      <c r="E58" s="211">
        <v>0</v>
      </c>
      <c r="F58" s="211"/>
      <c r="G58" s="206">
        <v>10000</v>
      </c>
      <c r="H58" s="206">
        <v>0</v>
      </c>
    </row>
    <row r="59" spans="1:8" ht="15" customHeight="1" x14ac:dyDescent="0.15">
      <c r="A59" s="18"/>
      <c r="B59" s="217" t="s">
        <v>156</v>
      </c>
      <c r="C59" s="218">
        <v>0</v>
      </c>
      <c r="D59" s="218">
        <v>0</v>
      </c>
      <c r="E59" s="211">
        <v>0</v>
      </c>
      <c r="F59" s="211"/>
      <c r="G59" s="206">
        <v>62200</v>
      </c>
      <c r="H59" s="206">
        <v>0</v>
      </c>
    </row>
    <row r="60" spans="1:8" ht="22.5" customHeight="1" x14ac:dyDescent="0.15">
      <c r="A60" s="18"/>
      <c r="B60" s="217" t="s">
        <v>155</v>
      </c>
      <c r="C60" s="218">
        <v>0</v>
      </c>
      <c r="D60" s="218">
        <v>0</v>
      </c>
      <c r="E60" s="211">
        <v>0</v>
      </c>
      <c r="F60" s="211">
        <v>18000</v>
      </c>
      <c r="G60" s="206">
        <v>19000</v>
      </c>
      <c r="H60" s="206">
        <v>0</v>
      </c>
    </row>
    <row r="61" spans="1:8" ht="14.25" customHeight="1" x14ac:dyDescent="0.15">
      <c r="A61" s="21" t="s">
        <v>79</v>
      </c>
      <c r="B61" s="22" t="s">
        <v>21</v>
      </c>
      <c r="C61" s="80">
        <f t="shared" ref="C61:H61" si="0">C5+C17+C26+C38+C40</f>
        <v>1871419</v>
      </c>
      <c r="D61" s="80">
        <f t="shared" si="0"/>
        <v>1734439</v>
      </c>
      <c r="E61" s="187">
        <f>E5+E17+E26+E38+E40</f>
        <v>1842498</v>
      </c>
      <c r="F61" s="187">
        <f t="shared" si="0"/>
        <v>41600</v>
      </c>
      <c r="G61" s="187">
        <f t="shared" si="0"/>
        <v>1926063.9</v>
      </c>
      <c r="H61" s="187">
        <f t="shared" si="0"/>
        <v>1883784.9</v>
      </c>
    </row>
    <row r="62" spans="1:8" ht="8.25" customHeight="1" x14ac:dyDescent="0.15">
      <c r="A62" s="18"/>
      <c r="B62" s="23"/>
      <c r="C62" s="79"/>
      <c r="D62" s="79"/>
      <c r="E62" s="160"/>
      <c r="F62" s="160"/>
      <c r="G62" s="161"/>
      <c r="H62" s="161"/>
    </row>
    <row r="63" spans="1:8" x14ac:dyDescent="0.15">
      <c r="A63" s="18"/>
      <c r="B63" s="23" t="s">
        <v>22</v>
      </c>
      <c r="C63" s="79"/>
      <c r="D63" s="79"/>
      <c r="E63" s="160"/>
      <c r="F63" s="160"/>
      <c r="G63" s="161"/>
      <c r="H63" s="161"/>
    </row>
    <row r="64" spans="1:8" x14ac:dyDescent="0.15">
      <c r="A64" s="18">
        <v>8123</v>
      </c>
      <c r="B64" s="23" t="s">
        <v>65</v>
      </c>
      <c r="C64" s="79">
        <f t="shared" ref="C64" si="1">C65+C67</f>
        <v>98229</v>
      </c>
      <c r="D64" s="79">
        <f>D65+D66+D67</f>
        <v>0</v>
      </c>
      <c r="E64" s="107">
        <f>E65+E66+E67</f>
        <v>0</v>
      </c>
      <c r="F64" s="161"/>
      <c r="G64" s="207">
        <f>G65+G66+G67</f>
        <v>0</v>
      </c>
      <c r="H64" s="207">
        <f>H65+H67+H66</f>
        <v>0</v>
      </c>
    </row>
    <row r="65" spans="1:37" x14ac:dyDescent="0.15">
      <c r="A65" s="18"/>
      <c r="B65" s="14" t="s">
        <v>97</v>
      </c>
      <c r="C65" s="94">
        <v>82741</v>
      </c>
      <c r="D65" s="94">
        <v>0</v>
      </c>
      <c r="E65" s="106">
        <v>0</v>
      </c>
      <c r="F65" s="161"/>
      <c r="G65" s="206">
        <v>0</v>
      </c>
      <c r="H65" s="206">
        <v>0</v>
      </c>
    </row>
    <row r="66" spans="1:37" x14ac:dyDescent="0.15">
      <c r="A66" s="18"/>
      <c r="B66" s="14" t="s">
        <v>101</v>
      </c>
      <c r="C66" s="79"/>
      <c r="D66" s="69"/>
      <c r="E66" s="106"/>
      <c r="F66" s="161"/>
      <c r="G66" s="206">
        <v>0</v>
      </c>
      <c r="H66" s="206">
        <v>0</v>
      </c>
    </row>
    <row r="67" spans="1:37" x14ac:dyDescent="0.15">
      <c r="A67" s="18"/>
      <c r="B67" s="93" t="s">
        <v>102</v>
      </c>
      <c r="C67" s="94">
        <v>15488</v>
      </c>
      <c r="D67" s="94">
        <v>0</v>
      </c>
      <c r="E67" s="106">
        <v>0</v>
      </c>
      <c r="F67" s="74"/>
      <c r="G67" s="206">
        <v>0</v>
      </c>
      <c r="H67" s="206">
        <v>0</v>
      </c>
    </row>
    <row r="68" spans="1:37" x14ac:dyDescent="0.15">
      <c r="A68" s="18">
        <v>8115</v>
      </c>
      <c r="B68" s="24" t="s">
        <v>23</v>
      </c>
      <c r="C68" s="81">
        <f>C69+C70+C71+C72</f>
        <v>12096</v>
      </c>
      <c r="D68" s="81">
        <f>D69+D70+D71+D72</f>
        <v>18105</v>
      </c>
      <c r="E68" s="189">
        <f>E69+E70+E71+E72</f>
        <v>19912</v>
      </c>
      <c r="F68" s="174"/>
      <c r="G68" s="210">
        <f>G69+G70+G71+G72</f>
        <v>16500</v>
      </c>
      <c r="H68" s="210">
        <f>H69+H70+H71+H72</f>
        <v>16500</v>
      </c>
    </row>
    <row r="69" spans="1:37" ht="15" customHeight="1" x14ac:dyDescent="0.15">
      <c r="A69" s="18"/>
      <c r="B69" s="13" t="s">
        <v>24</v>
      </c>
      <c r="C69" s="72">
        <v>12094</v>
      </c>
      <c r="D69" s="68">
        <v>12655</v>
      </c>
      <c r="E69" s="188">
        <v>14462</v>
      </c>
      <c r="F69" s="175"/>
      <c r="G69" s="205">
        <v>13500</v>
      </c>
      <c r="H69" s="205">
        <v>13500</v>
      </c>
    </row>
    <row r="70" spans="1:37" ht="24" customHeight="1" x14ac:dyDescent="0.15">
      <c r="A70" s="34"/>
      <c r="B70" s="15" t="s">
        <v>108</v>
      </c>
      <c r="C70" s="76">
        <v>1</v>
      </c>
      <c r="D70" s="69">
        <v>2450</v>
      </c>
      <c r="E70" s="134">
        <v>2450</v>
      </c>
      <c r="F70" s="158"/>
      <c r="G70" s="206">
        <v>0</v>
      </c>
      <c r="H70" s="206">
        <v>0</v>
      </c>
    </row>
    <row r="71" spans="1:37" ht="23.25" customHeight="1" x14ac:dyDescent="0.15">
      <c r="A71" s="18"/>
      <c r="B71" s="15" t="s">
        <v>89</v>
      </c>
      <c r="C71" s="76">
        <v>1</v>
      </c>
      <c r="D71" s="69">
        <v>0</v>
      </c>
      <c r="E71" s="134">
        <v>0</v>
      </c>
      <c r="F71" s="158"/>
      <c r="G71" s="206">
        <v>0</v>
      </c>
      <c r="H71" s="206">
        <v>0</v>
      </c>
    </row>
    <row r="72" spans="1:37" ht="13.5" customHeight="1" x14ac:dyDescent="0.15">
      <c r="A72" s="18"/>
      <c r="B72" s="15" t="s">
        <v>90</v>
      </c>
      <c r="C72" s="76">
        <v>0</v>
      </c>
      <c r="D72" s="69">
        <v>3000</v>
      </c>
      <c r="E72" s="134">
        <v>3000</v>
      </c>
      <c r="F72" s="158"/>
      <c r="G72" s="206">
        <v>3000</v>
      </c>
      <c r="H72" s="206">
        <v>3000</v>
      </c>
    </row>
    <row r="73" spans="1:37" ht="12" customHeight="1" x14ac:dyDescent="0.15">
      <c r="A73" s="191"/>
      <c r="B73" s="26" t="s">
        <v>25</v>
      </c>
      <c r="C73" s="82">
        <v>316381</v>
      </c>
      <c r="D73" s="82">
        <v>484562</v>
      </c>
      <c r="E73" s="208">
        <v>188707</v>
      </c>
      <c r="F73" s="176"/>
      <c r="G73" s="209">
        <v>0</v>
      </c>
      <c r="H73" s="209">
        <v>0</v>
      </c>
      <c r="AD73" s="136"/>
    </row>
    <row r="74" spans="1:37" ht="23.25" customHeight="1" x14ac:dyDescent="0.15">
      <c r="A74" s="18"/>
      <c r="B74" s="128" t="s">
        <v>69</v>
      </c>
      <c r="C74" s="82">
        <v>0</v>
      </c>
      <c r="D74" s="82">
        <v>0</v>
      </c>
      <c r="E74" s="190">
        <v>330223</v>
      </c>
      <c r="F74" s="190"/>
      <c r="G74" s="208">
        <v>295723</v>
      </c>
      <c r="H74" s="209">
        <v>327723</v>
      </c>
      <c r="AD74" s="136"/>
    </row>
    <row r="75" spans="1:37" ht="14.25" customHeight="1" x14ac:dyDescent="0.15">
      <c r="A75" s="191"/>
      <c r="B75" s="26" t="s">
        <v>26</v>
      </c>
      <c r="C75" s="82">
        <v>271524</v>
      </c>
      <c r="D75" s="82">
        <v>324871</v>
      </c>
      <c r="E75" s="190">
        <v>63708</v>
      </c>
      <c r="F75" s="176"/>
      <c r="G75" s="209">
        <v>0</v>
      </c>
      <c r="H75" s="209">
        <v>0</v>
      </c>
    </row>
    <row r="76" spans="1:37" ht="23.25" customHeight="1" x14ac:dyDescent="0.15">
      <c r="A76" s="27">
        <v>8901</v>
      </c>
      <c r="B76" s="28" t="s">
        <v>31</v>
      </c>
      <c r="C76" s="83">
        <v>428</v>
      </c>
      <c r="D76" s="82">
        <v>0</v>
      </c>
      <c r="E76" s="190">
        <v>0</v>
      </c>
      <c r="F76" s="176"/>
      <c r="G76" s="209">
        <v>0</v>
      </c>
      <c r="H76" s="209">
        <v>0</v>
      </c>
      <c r="AE76" s="32"/>
      <c r="AF76" s="32"/>
      <c r="AG76" s="32"/>
      <c r="AH76" s="32"/>
      <c r="AI76" s="32"/>
      <c r="AJ76" s="32"/>
      <c r="AK76" s="32"/>
    </row>
    <row r="77" spans="1:37" ht="15.75" customHeight="1" thickBot="1" x14ac:dyDescent="0.2">
      <c r="A77" s="192"/>
      <c r="B77" s="29" t="s">
        <v>27</v>
      </c>
      <c r="C77" s="84">
        <f>C64+C68+C73+C74+C75+C76</f>
        <v>698658</v>
      </c>
      <c r="D77" s="84">
        <f>D64+D68+D73+D74+D75</f>
        <v>827538</v>
      </c>
      <c r="E77" s="113">
        <f>E64+E68+E73+E74+E75</f>
        <v>602550</v>
      </c>
      <c r="F77" s="113">
        <f>F64+F68+F73+F74+F75</f>
        <v>0</v>
      </c>
      <c r="G77" s="113">
        <f>G64+G68+G73+G74+G75</f>
        <v>312223</v>
      </c>
      <c r="H77" s="113">
        <f>H64+H68+H73+H74+H75</f>
        <v>344223</v>
      </c>
      <c r="AD77" s="123"/>
      <c r="AE77" s="136"/>
      <c r="AF77" s="32"/>
      <c r="AG77" s="32"/>
      <c r="AH77" s="32"/>
      <c r="AI77" s="32"/>
      <c r="AJ77" s="32"/>
      <c r="AK77" s="32"/>
    </row>
    <row r="78" spans="1:37" ht="15.75" customHeight="1" thickBot="1" x14ac:dyDescent="0.2">
      <c r="A78" s="30"/>
      <c r="B78" s="31" t="s">
        <v>28</v>
      </c>
      <c r="C78" s="85">
        <f>C61+C77</f>
        <v>2570077</v>
      </c>
      <c r="D78" s="85">
        <f t="shared" ref="D78:G78" si="2">D61+D77</f>
        <v>2561977</v>
      </c>
      <c r="E78" s="114">
        <f t="shared" si="2"/>
        <v>2445048</v>
      </c>
      <c r="F78" s="114">
        <f t="shared" si="2"/>
        <v>41600</v>
      </c>
      <c r="G78" s="114">
        <f t="shared" si="2"/>
        <v>2238286.9</v>
      </c>
      <c r="H78" s="114">
        <f>H61+H77</f>
        <v>2228007.9</v>
      </c>
      <c r="AD78" s="123"/>
      <c r="AE78" s="32"/>
      <c r="AF78" s="32"/>
      <c r="AG78" s="32"/>
      <c r="AH78" s="32"/>
      <c r="AI78" s="32"/>
      <c r="AJ78" s="32"/>
      <c r="AK78" s="32"/>
    </row>
    <row r="79" spans="1:37" s="230" customFormat="1" ht="11.25" customHeight="1" thickBot="1" x14ac:dyDescent="0.2">
      <c r="A79" s="86"/>
      <c r="B79" s="87"/>
      <c r="C79" s="88"/>
      <c r="D79" s="89"/>
      <c r="E79" s="162"/>
      <c r="F79" s="163"/>
      <c r="G79" s="163"/>
      <c r="H79" s="163"/>
    </row>
    <row r="80" spans="1:37" ht="16.5" customHeight="1" thickBot="1" x14ac:dyDescent="0.2">
      <c r="A80" s="33"/>
      <c r="B80" s="65" t="s">
        <v>62</v>
      </c>
      <c r="C80" s="90">
        <v>1509719</v>
      </c>
      <c r="D80" s="155">
        <v>1720144</v>
      </c>
      <c r="E80" s="193">
        <v>1647097</v>
      </c>
      <c r="F80" s="154"/>
      <c r="G80" s="155">
        <f>G81+G82+G83+G84+G85+G86+G87</f>
        <v>1634559</v>
      </c>
      <c r="H80" s="155">
        <f>H81+H82+H83+H84+H85+H86+H87</f>
        <v>1634559</v>
      </c>
      <c r="AE80" s="32"/>
      <c r="AF80" s="32"/>
      <c r="AG80" s="32"/>
      <c r="AH80" s="32"/>
      <c r="AI80" s="32"/>
      <c r="AJ80" s="32"/>
      <c r="AK80" s="32"/>
    </row>
    <row r="81" spans="1:37" ht="24.75" customHeight="1" x14ac:dyDescent="0.15">
      <c r="A81" s="34">
        <v>5331</v>
      </c>
      <c r="B81" s="66" t="s">
        <v>51</v>
      </c>
      <c r="C81" s="91">
        <v>271004</v>
      </c>
      <c r="D81" s="109">
        <v>265207</v>
      </c>
      <c r="E81" s="195">
        <v>251344</v>
      </c>
      <c r="F81" s="158"/>
      <c r="G81" s="220">
        <v>251344</v>
      </c>
      <c r="H81" s="220">
        <v>251344</v>
      </c>
      <c r="AD81" s="70"/>
      <c r="AE81" s="32"/>
      <c r="AF81" s="32"/>
      <c r="AG81" s="32"/>
      <c r="AH81" s="32"/>
      <c r="AI81" s="32"/>
      <c r="AJ81" s="32"/>
      <c r="AK81" s="32"/>
    </row>
    <row r="82" spans="1:37" ht="25.5" customHeight="1" x14ac:dyDescent="0.15">
      <c r="A82" s="34">
        <v>5336</v>
      </c>
      <c r="B82" s="66" t="s">
        <v>57</v>
      </c>
      <c r="C82" s="91">
        <v>88549</v>
      </c>
      <c r="D82" s="69">
        <v>65087</v>
      </c>
      <c r="E82" s="194">
        <v>62000</v>
      </c>
      <c r="F82" s="158"/>
      <c r="G82" s="206">
        <v>62000</v>
      </c>
      <c r="H82" s="206">
        <v>62000</v>
      </c>
      <c r="AE82" s="32"/>
      <c r="AF82" s="32"/>
      <c r="AG82" s="32"/>
      <c r="AH82" s="32"/>
      <c r="AI82" s="32"/>
      <c r="AJ82" s="32"/>
      <c r="AK82" s="32"/>
    </row>
    <row r="83" spans="1:37" ht="34.5" customHeight="1" x14ac:dyDescent="0.15">
      <c r="A83" s="34">
        <v>5213</v>
      </c>
      <c r="B83" s="63" t="s">
        <v>52</v>
      </c>
      <c r="C83" s="134">
        <v>25000</v>
      </c>
      <c r="D83" s="69">
        <v>20000</v>
      </c>
      <c r="E83" s="194">
        <v>16000</v>
      </c>
      <c r="F83" s="158"/>
      <c r="G83" s="206">
        <v>16000</v>
      </c>
      <c r="H83" s="206">
        <v>16000</v>
      </c>
      <c r="AE83" s="32"/>
      <c r="AF83" s="32"/>
      <c r="AG83" s="32"/>
      <c r="AH83" s="32"/>
      <c r="AI83" s="32"/>
      <c r="AJ83" s="32"/>
      <c r="AK83" s="32"/>
    </row>
    <row r="84" spans="1:37" ht="15" customHeight="1" x14ac:dyDescent="0.15">
      <c r="A84" s="34">
        <v>5365</v>
      </c>
      <c r="B84" s="64" t="s">
        <v>53</v>
      </c>
      <c r="C84" s="91">
        <v>27611</v>
      </c>
      <c r="D84" s="69">
        <v>22377</v>
      </c>
      <c r="E84" s="194">
        <v>20000</v>
      </c>
      <c r="F84" s="158"/>
      <c r="G84" s="206">
        <v>20000</v>
      </c>
      <c r="H84" s="206">
        <v>20000</v>
      </c>
      <c r="AD84" s="70"/>
      <c r="AE84" s="32"/>
      <c r="AF84" s="32"/>
      <c r="AG84" s="32"/>
      <c r="AH84" s="32"/>
      <c r="AI84" s="32"/>
      <c r="AJ84" s="32"/>
      <c r="AK84" s="32"/>
    </row>
    <row r="85" spans="1:37" ht="24" customHeight="1" x14ac:dyDescent="0.15">
      <c r="A85" s="92" t="s">
        <v>92</v>
      </c>
      <c r="B85" s="63" t="s">
        <v>118</v>
      </c>
      <c r="C85" s="91">
        <v>162410</v>
      </c>
      <c r="D85" s="69">
        <v>163866</v>
      </c>
      <c r="E85" s="194">
        <v>167800</v>
      </c>
      <c r="F85" s="158"/>
      <c r="G85" s="206">
        <v>167800</v>
      </c>
      <c r="H85" s="206">
        <v>167800</v>
      </c>
      <c r="AE85" s="138"/>
      <c r="AF85" s="32"/>
      <c r="AG85" s="32"/>
      <c r="AH85" s="32"/>
      <c r="AI85" s="32"/>
      <c r="AJ85" s="32"/>
      <c r="AK85" s="32"/>
    </row>
    <row r="86" spans="1:37" ht="15.75" customHeight="1" x14ac:dyDescent="0.15">
      <c r="A86" s="149"/>
      <c r="B86" s="66" t="s">
        <v>55</v>
      </c>
      <c r="C86" s="91">
        <v>11491</v>
      </c>
      <c r="D86" s="69">
        <v>15105</v>
      </c>
      <c r="E86" s="196">
        <v>16592</v>
      </c>
      <c r="F86" s="158"/>
      <c r="G86" s="206">
        <v>13500</v>
      </c>
      <c r="H86" s="206">
        <v>13500</v>
      </c>
      <c r="AD86" s="78"/>
      <c r="AE86" s="32"/>
      <c r="AF86" s="32"/>
      <c r="AG86" s="32"/>
      <c r="AH86" s="32"/>
      <c r="AI86" s="32"/>
      <c r="AJ86" s="32"/>
      <c r="AK86" s="32"/>
    </row>
    <row r="87" spans="1:37" ht="14.25" customHeight="1" x14ac:dyDescent="0.15">
      <c r="A87" s="18" t="s">
        <v>80</v>
      </c>
      <c r="B87" s="67" t="s">
        <v>54</v>
      </c>
      <c r="C87" s="95">
        <f>C80-C81-C82-C83-C84-C85-C86</f>
        <v>923654</v>
      </c>
      <c r="D87" s="95">
        <f>D80-D81-D82-D83-D84-D85-D86</f>
        <v>1168502</v>
      </c>
      <c r="E87" s="112">
        <f>E80-E81-E83-E84-E85-E86-E82</f>
        <v>1113361</v>
      </c>
      <c r="F87" s="160"/>
      <c r="G87" s="207">
        <f>E89</f>
        <v>1103915</v>
      </c>
      <c r="H87" s="207">
        <f>G87</f>
        <v>1103915</v>
      </c>
      <c r="AE87" s="32"/>
      <c r="AF87" s="32"/>
      <c r="AG87" s="32"/>
      <c r="AH87" s="32"/>
      <c r="AI87" s="32"/>
      <c r="AJ87" s="32"/>
      <c r="AK87" s="32"/>
    </row>
    <row r="88" spans="1:37" ht="24" customHeight="1" x14ac:dyDescent="0.15">
      <c r="A88" s="18"/>
      <c r="B88" s="28" t="s">
        <v>83</v>
      </c>
      <c r="C88" s="96"/>
      <c r="D88" s="82"/>
      <c r="E88" s="198">
        <v>9446</v>
      </c>
      <c r="F88" s="176"/>
      <c r="G88" s="209"/>
      <c r="H88" s="209"/>
      <c r="AE88" s="32"/>
      <c r="AF88" s="32"/>
      <c r="AG88" s="32"/>
      <c r="AH88" s="32"/>
      <c r="AI88" s="32"/>
      <c r="AJ88" s="32"/>
      <c r="AK88" s="32"/>
    </row>
    <row r="89" spans="1:37" ht="25.5" customHeight="1" thickBot="1" x14ac:dyDescent="0.2">
      <c r="A89" s="139"/>
      <c r="B89" s="140" t="s">
        <v>63</v>
      </c>
      <c r="C89" s="141"/>
      <c r="D89" s="142"/>
      <c r="E89" s="199">
        <f>E87-E88</f>
        <v>1103915</v>
      </c>
      <c r="F89" s="177"/>
      <c r="G89" s="228">
        <f>G87-G88</f>
        <v>1103915</v>
      </c>
      <c r="H89" s="228">
        <f>H87-H88</f>
        <v>1103915</v>
      </c>
      <c r="AE89" s="32"/>
      <c r="AF89" s="32"/>
      <c r="AG89" s="32"/>
      <c r="AH89" s="32"/>
      <c r="AI89" s="32"/>
      <c r="AJ89" s="32"/>
      <c r="AK89" s="32"/>
    </row>
    <row r="90" spans="1:37" ht="12" customHeight="1" thickBot="1" x14ac:dyDescent="0.2">
      <c r="A90" s="143"/>
      <c r="B90" s="144"/>
      <c r="C90" s="145"/>
      <c r="D90" s="146"/>
      <c r="E90" s="164"/>
      <c r="F90" s="165"/>
      <c r="G90" s="166"/>
      <c r="H90" s="166"/>
      <c r="AE90" s="32"/>
      <c r="AF90" s="32"/>
      <c r="AG90" s="32"/>
      <c r="AH90" s="32"/>
      <c r="AI90" s="32"/>
      <c r="AJ90" s="32"/>
      <c r="AK90" s="32"/>
    </row>
    <row r="91" spans="1:37" ht="16.5" customHeight="1" thickBot="1" x14ac:dyDescent="0.2">
      <c r="A91" s="33"/>
      <c r="B91" s="65" t="s">
        <v>36</v>
      </c>
      <c r="C91" s="97"/>
      <c r="D91" s="98"/>
      <c r="E91" s="167"/>
      <c r="F91" s="168"/>
      <c r="G91" s="169"/>
      <c r="H91" s="169"/>
      <c r="AE91" s="32"/>
      <c r="AF91" s="32"/>
      <c r="AG91" s="32"/>
      <c r="AH91" s="32"/>
      <c r="AI91" s="32"/>
      <c r="AJ91" s="32"/>
      <c r="AK91" s="32"/>
    </row>
    <row r="92" spans="1:37" ht="17.25" customHeight="1" x14ac:dyDescent="0.15">
      <c r="A92" s="12" t="s">
        <v>81</v>
      </c>
      <c r="B92" s="64" t="s">
        <v>37</v>
      </c>
      <c r="C92" s="91">
        <v>0</v>
      </c>
      <c r="D92" s="68">
        <v>22778</v>
      </c>
      <c r="E92" s="197">
        <v>5000</v>
      </c>
      <c r="F92" s="111">
        <v>5000</v>
      </c>
      <c r="G92" s="205">
        <v>10000</v>
      </c>
      <c r="H92" s="205">
        <v>10000</v>
      </c>
      <c r="AE92" s="32"/>
      <c r="AF92" s="32"/>
      <c r="AG92" s="32"/>
      <c r="AH92" s="32"/>
      <c r="AI92" s="32"/>
      <c r="AJ92" s="32"/>
      <c r="AK92" s="32"/>
    </row>
    <row r="93" spans="1:37" ht="15" customHeight="1" x14ac:dyDescent="0.15">
      <c r="A93" s="12"/>
      <c r="B93" s="64" t="s">
        <v>93</v>
      </c>
      <c r="C93" s="91">
        <v>0</v>
      </c>
      <c r="D93" s="68">
        <v>268408</v>
      </c>
      <c r="E93" s="197">
        <v>272123</v>
      </c>
      <c r="F93" s="205">
        <v>23600</v>
      </c>
      <c r="G93" s="205">
        <f>E93+F93+32000</f>
        <v>327723</v>
      </c>
      <c r="H93" s="205">
        <f>327723+32000</f>
        <v>359723</v>
      </c>
      <c r="AC93" s="70"/>
      <c r="AE93" s="70"/>
    </row>
    <row r="94" spans="1:37" ht="23.25" customHeight="1" x14ac:dyDescent="0.15">
      <c r="A94" s="12"/>
      <c r="B94" s="100" t="s">
        <v>38</v>
      </c>
      <c r="C94" s="99">
        <v>1000</v>
      </c>
      <c r="D94" s="110">
        <v>1000</v>
      </c>
      <c r="E94" s="200">
        <v>1000</v>
      </c>
      <c r="F94" s="178"/>
      <c r="G94" s="219">
        <v>1000</v>
      </c>
      <c r="H94" s="219">
        <v>1000</v>
      </c>
    </row>
    <row r="95" spans="1:37" ht="22.5" customHeight="1" x14ac:dyDescent="0.15">
      <c r="A95" s="12"/>
      <c r="B95" s="100" t="s">
        <v>66</v>
      </c>
      <c r="C95" s="99">
        <v>0</v>
      </c>
      <c r="D95" s="110">
        <v>1000</v>
      </c>
      <c r="E95" s="200">
        <v>1000</v>
      </c>
      <c r="F95" s="178"/>
      <c r="G95" s="219">
        <v>1000</v>
      </c>
      <c r="H95" s="219">
        <v>1000</v>
      </c>
    </row>
    <row r="96" spans="1:37" ht="13.5" customHeight="1" x14ac:dyDescent="0.15">
      <c r="A96" s="12"/>
      <c r="B96" s="100" t="s">
        <v>109</v>
      </c>
      <c r="C96" s="99">
        <v>0</v>
      </c>
      <c r="D96" s="110">
        <v>78</v>
      </c>
      <c r="E96" s="200">
        <v>170656</v>
      </c>
      <c r="F96" s="115">
        <f>-90656-61660-13848-1390</f>
        <v>-167554</v>
      </c>
      <c r="G96" s="219">
        <v>0</v>
      </c>
      <c r="H96" s="219">
        <v>0</v>
      </c>
    </row>
    <row r="97" spans="1:29" ht="15.75" customHeight="1" x14ac:dyDescent="0.15">
      <c r="A97" s="12"/>
      <c r="B97" s="63" t="s">
        <v>56</v>
      </c>
      <c r="C97" s="91">
        <v>470</v>
      </c>
      <c r="D97" s="111">
        <v>3000</v>
      </c>
      <c r="E97" s="197">
        <v>3320</v>
      </c>
      <c r="F97" s="156"/>
      <c r="G97" s="205">
        <v>3000</v>
      </c>
      <c r="H97" s="205">
        <v>3000</v>
      </c>
    </row>
    <row r="98" spans="1:29" ht="23.25" customHeight="1" x14ac:dyDescent="0.15">
      <c r="A98" s="12">
        <v>883</v>
      </c>
      <c r="B98" s="66" t="s">
        <v>143</v>
      </c>
      <c r="C98" s="221">
        <v>24417</v>
      </c>
      <c r="D98" s="216">
        <v>0</v>
      </c>
      <c r="E98" s="222">
        <v>0</v>
      </c>
      <c r="F98" s="214"/>
      <c r="G98" s="205">
        <v>0</v>
      </c>
      <c r="H98" s="205">
        <v>0</v>
      </c>
      <c r="AC98" s="78"/>
    </row>
    <row r="99" spans="1:29" ht="15" customHeight="1" x14ac:dyDescent="0.15">
      <c r="A99" s="12">
        <v>359</v>
      </c>
      <c r="B99" s="66" t="s">
        <v>123</v>
      </c>
      <c r="C99" s="221">
        <v>0</v>
      </c>
      <c r="D99" s="216">
        <v>16821</v>
      </c>
      <c r="E99" s="222">
        <v>0</v>
      </c>
      <c r="F99" s="214"/>
      <c r="G99" s="205">
        <v>0</v>
      </c>
      <c r="H99" s="205">
        <v>0</v>
      </c>
    </row>
    <row r="100" spans="1:29" ht="24" customHeight="1" x14ac:dyDescent="0.15">
      <c r="A100" s="12">
        <v>1019</v>
      </c>
      <c r="B100" s="66" t="s">
        <v>67</v>
      </c>
      <c r="C100" s="221">
        <v>17233</v>
      </c>
      <c r="D100" s="216">
        <v>3280</v>
      </c>
      <c r="E100" s="222">
        <v>0</v>
      </c>
      <c r="F100" s="214"/>
      <c r="G100" s="205">
        <v>0</v>
      </c>
      <c r="H100" s="205">
        <v>0</v>
      </c>
    </row>
    <row r="101" spans="1:29" ht="24.75" customHeight="1" x14ac:dyDescent="0.15">
      <c r="A101" s="12"/>
      <c r="B101" s="66" t="s">
        <v>96</v>
      </c>
      <c r="C101" s="221">
        <v>39134</v>
      </c>
      <c r="D101" s="216">
        <v>463</v>
      </c>
      <c r="E101" s="222">
        <v>0</v>
      </c>
      <c r="F101" s="214"/>
      <c r="G101" s="205">
        <v>0</v>
      </c>
      <c r="H101" s="205">
        <v>0</v>
      </c>
    </row>
    <row r="102" spans="1:29" ht="21.75" customHeight="1" x14ac:dyDescent="0.15">
      <c r="A102" s="12">
        <v>1627</v>
      </c>
      <c r="B102" s="15" t="s">
        <v>94</v>
      </c>
      <c r="C102" s="221">
        <v>2156</v>
      </c>
      <c r="D102" s="205">
        <v>27759</v>
      </c>
      <c r="E102" s="222">
        <v>0</v>
      </c>
      <c r="F102" s="205"/>
      <c r="G102" s="205">
        <v>0</v>
      </c>
      <c r="H102" s="205">
        <v>0</v>
      </c>
    </row>
    <row r="103" spans="1:29" ht="24" customHeight="1" x14ac:dyDescent="0.15">
      <c r="A103" s="12"/>
      <c r="B103" s="15" t="s">
        <v>112</v>
      </c>
      <c r="C103" s="221">
        <v>12859</v>
      </c>
      <c r="D103" s="205">
        <v>9702</v>
      </c>
      <c r="E103" s="222">
        <v>0</v>
      </c>
      <c r="F103" s="205"/>
      <c r="G103" s="205">
        <v>0</v>
      </c>
      <c r="H103" s="205">
        <v>0</v>
      </c>
    </row>
    <row r="104" spans="1:29" ht="14.25" customHeight="1" x14ac:dyDescent="0.15">
      <c r="A104" s="12">
        <v>837</v>
      </c>
      <c r="B104" s="66" t="s">
        <v>68</v>
      </c>
      <c r="C104" s="221">
        <v>1040</v>
      </c>
      <c r="D104" s="205">
        <v>43279</v>
      </c>
      <c r="E104" s="222">
        <v>19300</v>
      </c>
      <c r="F104" s="214"/>
      <c r="G104" s="205">
        <v>0</v>
      </c>
      <c r="H104" s="205">
        <v>0</v>
      </c>
    </row>
    <row r="105" spans="1:29" ht="21.75" customHeight="1" x14ac:dyDescent="0.15">
      <c r="A105" s="12">
        <v>1853</v>
      </c>
      <c r="B105" s="66" t="s">
        <v>149</v>
      </c>
      <c r="C105" s="221">
        <v>0</v>
      </c>
      <c r="D105" s="205">
        <v>7064</v>
      </c>
      <c r="E105" s="222">
        <v>18000</v>
      </c>
      <c r="F105" s="214"/>
      <c r="G105" s="205">
        <v>22636</v>
      </c>
      <c r="H105" s="205">
        <v>0</v>
      </c>
    </row>
    <row r="106" spans="1:29" ht="14.25" customHeight="1" x14ac:dyDescent="0.15">
      <c r="A106" s="12">
        <v>1045</v>
      </c>
      <c r="B106" s="66" t="s">
        <v>128</v>
      </c>
      <c r="C106" s="221">
        <v>0</v>
      </c>
      <c r="D106" s="205">
        <v>0</v>
      </c>
      <c r="E106" s="222">
        <v>18000</v>
      </c>
      <c r="F106" s="214"/>
      <c r="G106" s="205">
        <v>0</v>
      </c>
      <c r="H106" s="205">
        <v>0</v>
      </c>
    </row>
    <row r="107" spans="1:29" ht="13.5" customHeight="1" x14ac:dyDescent="0.15">
      <c r="A107" s="12">
        <v>1774</v>
      </c>
      <c r="B107" s="66" t="s">
        <v>145</v>
      </c>
      <c r="C107" s="221">
        <v>0</v>
      </c>
      <c r="D107" s="216">
        <v>0</v>
      </c>
      <c r="E107" s="222">
        <v>1016</v>
      </c>
      <c r="F107" s="205">
        <v>13848</v>
      </c>
      <c r="G107" s="205">
        <v>18870</v>
      </c>
      <c r="H107" s="205">
        <v>0</v>
      </c>
    </row>
    <row r="108" spans="1:29" ht="24.75" customHeight="1" x14ac:dyDescent="0.15">
      <c r="A108" s="12">
        <v>1783</v>
      </c>
      <c r="B108" s="66" t="s">
        <v>144</v>
      </c>
      <c r="C108" s="221">
        <v>0</v>
      </c>
      <c r="D108" s="216">
        <v>0</v>
      </c>
      <c r="E108" s="222">
        <v>0</v>
      </c>
      <c r="F108" s="205">
        <v>61660</v>
      </c>
      <c r="G108" s="205">
        <v>42844</v>
      </c>
      <c r="H108" s="205">
        <v>0</v>
      </c>
    </row>
    <row r="109" spans="1:29" ht="14.25" customHeight="1" x14ac:dyDescent="0.15">
      <c r="A109" s="12">
        <v>1362</v>
      </c>
      <c r="B109" s="13" t="s">
        <v>111</v>
      </c>
      <c r="C109" s="221">
        <v>0</v>
      </c>
      <c r="D109" s="205">
        <v>14000</v>
      </c>
      <c r="E109" s="222">
        <v>9344</v>
      </c>
      <c r="F109" s="205">
        <v>90656</v>
      </c>
      <c r="G109" s="205">
        <v>60000</v>
      </c>
      <c r="H109" s="205">
        <v>0</v>
      </c>
    </row>
    <row r="110" spans="1:29" ht="13.5" customHeight="1" x14ac:dyDescent="0.15">
      <c r="A110" s="223" t="s">
        <v>150</v>
      </c>
      <c r="B110" s="66" t="s">
        <v>119</v>
      </c>
      <c r="C110" s="211">
        <v>563</v>
      </c>
      <c r="D110" s="205">
        <v>14906</v>
      </c>
      <c r="E110" s="222">
        <v>12370</v>
      </c>
      <c r="F110" s="214"/>
      <c r="G110" s="205">
        <v>0</v>
      </c>
      <c r="H110" s="205">
        <v>0</v>
      </c>
    </row>
    <row r="111" spans="1:29" ht="15" customHeight="1" x14ac:dyDescent="0.15">
      <c r="A111" s="12">
        <v>1584</v>
      </c>
      <c r="B111" s="66" t="s">
        <v>120</v>
      </c>
      <c r="C111" s="221">
        <v>739</v>
      </c>
      <c r="D111" s="205">
        <v>13279</v>
      </c>
      <c r="E111" s="222">
        <v>13300</v>
      </c>
      <c r="F111" s="214"/>
      <c r="G111" s="205">
        <v>0</v>
      </c>
      <c r="H111" s="205">
        <v>0</v>
      </c>
    </row>
    <row r="112" spans="1:29" ht="13.5" customHeight="1" x14ac:dyDescent="0.15">
      <c r="A112" s="12" t="s">
        <v>157</v>
      </c>
      <c r="B112" s="66" t="s">
        <v>146</v>
      </c>
      <c r="C112" s="221">
        <v>0</v>
      </c>
      <c r="D112" s="205">
        <v>0</v>
      </c>
      <c r="E112" s="222">
        <v>1610</v>
      </c>
      <c r="F112" s="205">
        <v>1390</v>
      </c>
      <c r="G112" s="205">
        <v>22000</v>
      </c>
      <c r="H112" s="205">
        <v>0</v>
      </c>
    </row>
    <row r="113" spans="1:37" ht="13.5" customHeight="1" x14ac:dyDescent="0.15">
      <c r="A113" s="12">
        <v>1745</v>
      </c>
      <c r="B113" s="66" t="s">
        <v>121</v>
      </c>
      <c r="C113" s="221">
        <v>76</v>
      </c>
      <c r="D113" s="205">
        <v>22324</v>
      </c>
      <c r="E113" s="222">
        <v>0</v>
      </c>
      <c r="F113" s="214"/>
      <c r="G113" s="205">
        <v>0</v>
      </c>
      <c r="H113" s="205">
        <v>0</v>
      </c>
    </row>
    <row r="114" spans="1:37" ht="14.25" customHeight="1" x14ac:dyDescent="0.15">
      <c r="A114" s="12">
        <v>1786</v>
      </c>
      <c r="B114" s="66" t="s">
        <v>124</v>
      </c>
      <c r="C114" s="221">
        <v>14</v>
      </c>
      <c r="D114" s="205">
        <v>11553</v>
      </c>
      <c r="E114" s="222">
        <v>3950</v>
      </c>
      <c r="F114" s="214"/>
      <c r="G114" s="205">
        <v>0</v>
      </c>
      <c r="H114" s="205">
        <v>0</v>
      </c>
    </row>
    <row r="115" spans="1:37" ht="15" customHeight="1" x14ac:dyDescent="0.15">
      <c r="A115" s="12">
        <v>962</v>
      </c>
      <c r="B115" s="66" t="s">
        <v>122</v>
      </c>
      <c r="C115" s="221">
        <v>148</v>
      </c>
      <c r="D115" s="205">
        <v>24285</v>
      </c>
      <c r="E115" s="222">
        <v>0</v>
      </c>
      <c r="F115" s="214"/>
      <c r="G115" s="205">
        <v>0</v>
      </c>
      <c r="H115" s="205">
        <v>0</v>
      </c>
    </row>
    <row r="116" spans="1:37" ht="24" customHeight="1" x14ac:dyDescent="0.15">
      <c r="A116" s="12">
        <v>1624</v>
      </c>
      <c r="B116" s="66" t="s">
        <v>151</v>
      </c>
      <c r="C116" s="221">
        <v>103</v>
      </c>
      <c r="D116" s="205">
        <v>16249</v>
      </c>
      <c r="E116" s="222">
        <v>14969</v>
      </c>
      <c r="F116" s="214"/>
      <c r="G116" s="205">
        <v>0</v>
      </c>
      <c r="H116" s="205">
        <v>0</v>
      </c>
    </row>
    <row r="117" spans="1:37" ht="22.5" customHeight="1" x14ac:dyDescent="0.15">
      <c r="A117" s="12">
        <v>1625</v>
      </c>
      <c r="B117" s="66" t="s">
        <v>152</v>
      </c>
      <c r="C117" s="221">
        <v>0</v>
      </c>
      <c r="D117" s="205">
        <v>7780</v>
      </c>
      <c r="E117" s="222">
        <v>7046</v>
      </c>
      <c r="F117" s="214"/>
      <c r="G117" s="205">
        <v>0</v>
      </c>
      <c r="H117" s="205">
        <v>0</v>
      </c>
    </row>
    <row r="118" spans="1:37" ht="14.25" customHeight="1" x14ac:dyDescent="0.15">
      <c r="A118" s="12"/>
      <c r="B118" s="101" t="s">
        <v>39</v>
      </c>
      <c r="C118" s="102">
        <f>C119-SUM(C92:C117)</f>
        <v>96579</v>
      </c>
      <c r="D118" s="102">
        <f>D119-SUM(D92:D117)</f>
        <v>257199</v>
      </c>
      <c r="E118" s="181">
        <f>E119-SUM(E92:E117)</f>
        <v>133799</v>
      </c>
      <c r="F118" s="205">
        <v>13000</v>
      </c>
      <c r="G118" s="205">
        <f>2507+3</f>
        <v>2510</v>
      </c>
      <c r="H118" s="205">
        <v>165354</v>
      </c>
      <c r="AC118" s="137"/>
      <c r="AD118" s="32"/>
      <c r="AE118" s="32"/>
      <c r="AF118" s="32"/>
      <c r="AG118" s="32"/>
      <c r="AH118" s="32"/>
      <c r="AI118" s="32"/>
      <c r="AJ118" s="32"/>
      <c r="AK118" s="32"/>
    </row>
    <row r="119" spans="1:37" ht="15.75" customHeight="1" thickBot="1" x14ac:dyDescent="0.2">
      <c r="A119" s="38" t="s">
        <v>81</v>
      </c>
      <c r="B119" s="54" t="s">
        <v>60</v>
      </c>
      <c r="C119" s="55">
        <v>196531</v>
      </c>
      <c r="D119" s="55">
        <v>786207</v>
      </c>
      <c r="E119" s="201">
        <v>705803</v>
      </c>
      <c r="F119" s="201">
        <f>SUM(F92:F118)</f>
        <v>41600</v>
      </c>
      <c r="G119" s="56">
        <f>SUM(G92:G118)</f>
        <v>511583</v>
      </c>
      <c r="H119" s="56">
        <f>SUM(H92:H118)</f>
        <v>540077</v>
      </c>
      <c r="AC119" s="137"/>
      <c r="AD119" s="136"/>
      <c r="AE119" s="32"/>
      <c r="AF119" s="32"/>
      <c r="AG119" s="32"/>
      <c r="AH119" s="32"/>
      <c r="AI119" s="32"/>
      <c r="AJ119" s="32"/>
      <c r="AK119" s="32"/>
    </row>
    <row r="120" spans="1:37" ht="15.75" customHeight="1" thickBot="1" x14ac:dyDescent="0.2">
      <c r="A120" s="3" t="s">
        <v>82</v>
      </c>
      <c r="B120" s="57" t="s">
        <v>125</v>
      </c>
      <c r="C120" s="58">
        <f t="shared" ref="C120:H120" si="3">C119+C80</f>
        <v>1706250</v>
      </c>
      <c r="D120" s="59">
        <f t="shared" si="3"/>
        <v>2506351</v>
      </c>
      <c r="E120" s="59">
        <f t="shared" si="3"/>
        <v>2352900</v>
      </c>
      <c r="F120" s="59">
        <f t="shared" si="3"/>
        <v>41600</v>
      </c>
      <c r="G120" s="59">
        <f t="shared" si="3"/>
        <v>2146142</v>
      </c>
      <c r="H120" s="224">
        <f t="shared" si="3"/>
        <v>2174636</v>
      </c>
      <c r="AC120" s="137"/>
      <c r="AD120" s="136"/>
      <c r="AE120" s="32"/>
      <c r="AF120" s="32"/>
      <c r="AG120" s="32"/>
      <c r="AH120" s="32"/>
      <c r="AI120" s="32"/>
      <c r="AJ120" s="32"/>
      <c r="AK120" s="32"/>
    </row>
    <row r="121" spans="1:37" ht="11.25" customHeight="1" thickBot="1" x14ac:dyDescent="0.2">
      <c r="A121" s="39"/>
      <c r="B121" s="40"/>
      <c r="C121" s="130"/>
      <c r="D121" s="41"/>
      <c r="E121" s="170"/>
      <c r="F121" s="171"/>
      <c r="G121" s="171"/>
      <c r="H121" s="171"/>
      <c r="AC121" s="137"/>
      <c r="AD121" s="32"/>
      <c r="AE121" s="32"/>
      <c r="AF121" s="32"/>
      <c r="AG121" s="32"/>
      <c r="AH121" s="32"/>
      <c r="AI121" s="32"/>
      <c r="AJ121" s="32"/>
      <c r="AK121" s="32"/>
    </row>
    <row r="122" spans="1:37" ht="14.25" customHeight="1" x14ac:dyDescent="0.15">
      <c r="A122" s="25"/>
      <c r="B122" s="42" t="s">
        <v>40</v>
      </c>
      <c r="C122" s="129"/>
      <c r="D122" s="43"/>
      <c r="E122" s="172"/>
      <c r="F122" s="173"/>
      <c r="G122" s="173"/>
      <c r="H122" s="173"/>
      <c r="AC122" s="137"/>
      <c r="AD122" s="32"/>
      <c r="AE122" s="32"/>
      <c r="AF122" s="32"/>
      <c r="AG122" s="32"/>
      <c r="AH122" s="32"/>
      <c r="AI122" s="32"/>
      <c r="AJ122" s="32"/>
      <c r="AK122" s="32"/>
    </row>
    <row r="123" spans="1:37" ht="15" customHeight="1" x14ac:dyDescent="0.15">
      <c r="A123" s="18">
        <v>8124</v>
      </c>
      <c r="B123" s="53" t="s">
        <v>41</v>
      </c>
      <c r="C123" s="96">
        <f>C124+C126+C125</f>
        <v>39222</v>
      </c>
      <c r="D123" s="96">
        <f>D124+D126+D125</f>
        <v>40563</v>
      </c>
      <c r="E123" s="190">
        <f>E124+E126+E125</f>
        <v>73897</v>
      </c>
      <c r="F123" s="176"/>
      <c r="G123" s="208">
        <f>G124+G126+G125</f>
        <v>73894</v>
      </c>
      <c r="H123" s="209">
        <f>H124+H125+H126</f>
        <v>35121</v>
      </c>
      <c r="AC123" s="137"/>
      <c r="AD123" s="32"/>
      <c r="AE123" s="32"/>
      <c r="AF123" s="32"/>
      <c r="AG123" s="32"/>
      <c r="AH123" s="32"/>
      <c r="AI123" s="32"/>
      <c r="AJ123" s="32"/>
      <c r="AK123" s="32"/>
    </row>
    <row r="124" spans="1:37" ht="12.75" customHeight="1" x14ac:dyDescent="0.15">
      <c r="A124" s="16"/>
      <c r="B124" s="229" t="s">
        <v>103</v>
      </c>
      <c r="C124" s="102">
        <v>38776</v>
      </c>
      <c r="D124" s="68">
        <v>38776</v>
      </c>
      <c r="E124" s="197">
        <v>38776</v>
      </c>
      <c r="F124" s="156"/>
      <c r="G124" s="205">
        <v>38773</v>
      </c>
      <c r="H124" s="205">
        <v>0</v>
      </c>
      <c r="AC124" s="78"/>
    </row>
    <row r="125" spans="1:37" ht="12.75" customHeight="1" x14ac:dyDescent="0.15">
      <c r="A125" s="16"/>
      <c r="B125" s="229" t="s">
        <v>104</v>
      </c>
      <c r="C125" s="102">
        <v>0</v>
      </c>
      <c r="D125" s="68">
        <v>0</v>
      </c>
      <c r="E125" s="197">
        <v>33334</v>
      </c>
      <c r="F125" s="156"/>
      <c r="G125" s="205">
        <v>33334</v>
      </c>
      <c r="H125" s="205">
        <v>33334</v>
      </c>
      <c r="AC125" s="78"/>
    </row>
    <row r="126" spans="1:37" ht="13.5" customHeight="1" x14ac:dyDescent="0.15">
      <c r="A126" s="16"/>
      <c r="B126" s="37" t="s">
        <v>110</v>
      </c>
      <c r="C126" s="103">
        <v>446</v>
      </c>
      <c r="D126" s="68">
        <v>1787</v>
      </c>
      <c r="E126" s="197">
        <v>1787</v>
      </c>
      <c r="F126" s="156"/>
      <c r="G126" s="205">
        <v>1787</v>
      </c>
      <c r="H126" s="205">
        <v>1787</v>
      </c>
      <c r="AC126" s="78"/>
    </row>
    <row r="127" spans="1:37" x14ac:dyDescent="0.15">
      <c r="A127" s="18">
        <v>8115</v>
      </c>
      <c r="B127" s="35" t="s">
        <v>42</v>
      </c>
      <c r="C127" s="104">
        <f>SUM(C128:C130)</f>
        <v>15171</v>
      </c>
      <c r="D127" s="104">
        <f>SUM(D128:D130)</f>
        <v>15063</v>
      </c>
      <c r="E127" s="202">
        <f t="shared" ref="E127:G127" si="4">SUM(E128:E130)</f>
        <v>18251</v>
      </c>
      <c r="F127" s="179"/>
      <c r="G127" s="226">
        <f t="shared" si="4"/>
        <v>18251</v>
      </c>
      <c r="H127" s="227">
        <f>SUM(H128:H130)</f>
        <v>18251</v>
      </c>
      <c r="AC127" s="78"/>
    </row>
    <row r="128" spans="1:37" x14ac:dyDescent="0.15">
      <c r="A128" s="18"/>
      <c r="B128" s="37" t="s">
        <v>24</v>
      </c>
      <c r="C128" s="103">
        <v>12311</v>
      </c>
      <c r="D128" s="68">
        <v>12204</v>
      </c>
      <c r="E128" s="197">
        <v>12800</v>
      </c>
      <c r="F128" s="180"/>
      <c r="G128" s="205">
        <v>12800</v>
      </c>
      <c r="H128" s="205">
        <v>12800</v>
      </c>
    </row>
    <row r="129" spans="1:29" ht="12" customHeight="1" x14ac:dyDescent="0.15">
      <c r="A129" s="18"/>
      <c r="B129" s="37" t="s">
        <v>105</v>
      </c>
      <c r="C129" s="103">
        <v>2859</v>
      </c>
      <c r="D129" s="68">
        <v>2859</v>
      </c>
      <c r="E129" s="197">
        <v>5451</v>
      </c>
      <c r="F129" s="156"/>
      <c r="G129" s="205">
        <v>5451</v>
      </c>
      <c r="H129" s="205">
        <v>5451</v>
      </c>
    </row>
    <row r="130" spans="1:29" ht="13.5" customHeight="1" x14ac:dyDescent="0.15">
      <c r="A130" s="18"/>
      <c r="B130" s="37" t="s">
        <v>88</v>
      </c>
      <c r="C130" s="103">
        <v>1</v>
      </c>
      <c r="D130" s="68">
        <v>0</v>
      </c>
      <c r="E130" s="197">
        <v>0</v>
      </c>
      <c r="F130" s="156"/>
      <c r="G130" s="205">
        <v>0</v>
      </c>
      <c r="H130" s="205">
        <v>0</v>
      </c>
    </row>
    <row r="131" spans="1:29" x14ac:dyDescent="0.15">
      <c r="A131" s="18"/>
      <c r="B131" s="35" t="s">
        <v>43</v>
      </c>
      <c r="C131" s="104">
        <v>484562</v>
      </c>
      <c r="D131" s="82">
        <v>0</v>
      </c>
      <c r="E131" s="198">
        <v>0</v>
      </c>
      <c r="F131" s="180"/>
      <c r="G131" s="209">
        <v>0</v>
      </c>
      <c r="H131" s="209">
        <v>0</v>
      </c>
    </row>
    <row r="132" spans="1:29" ht="22.5" x14ac:dyDescent="0.15">
      <c r="A132" s="18"/>
      <c r="B132" s="36" t="s">
        <v>70</v>
      </c>
      <c r="C132" s="104"/>
      <c r="D132" s="82"/>
      <c r="E132" s="198"/>
      <c r="F132" s="209"/>
      <c r="G132" s="209">
        <v>0</v>
      </c>
      <c r="H132" s="209">
        <v>0</v>
      </c>
    </row>
    <row r="133" spans="1:29" x14ac:dyDescent="0.15">
      <c r="A133" s="18"/>
      <c r="B133" s="35" t="s">
        <v>44</v>
      </c>
      <c r="C133" s="215">
        <v>324872</v>
      </c>
      <c r="D133" s="82">
        <v>0</v>
      </c>
      <c r="E133" s="198">
        <v>0</v>
      </c>
      <c r="F133" s="180"/>
      <c r="G133" s="209">
        <v>0</v>
      </c>
      <c r="H133" s="209">
        <v>0</v>
      </c>
    </row>
    <row r="134" spans="1:29" x14ac:dyDescent="0.15">
      <c r="A134" s="27">
        <v>8901</v>
      </c>
      <c r="B134" s="35" t="s">
        <v>45</v>
      </c>
      <c r="C134" s="104">
        <v>0</v>
      </c>
      <c r="D134" s="82">
        <v>0</v>
      </c>
      <c r="E134" s="198">
        <v>0</v>
      </c>
      <c r="F134" s="180"/>
      <c r="G134" s="209">
        <v>0</v>
      </c>
      <c r="H134" s="209">
        <v>0</v>
      </c>
    </row>
    <row r="135" spans="1:29" ht="18" customHeight="1" thickBot="1" x14ac:dyDescent="0.2">
      <c r="A135" s="44"/>
      <c r="B135" s="60" t="s">
        <v>46</v>
      </c>
      <c r="C135" s="61">
        <f>C123+C127+C131+C132+C133+C134</f>
        <v>863827</v>
      </c>
      <c r="D135" s="61">
        <f>D123+D127+D131+D132+D133+D134</f>
        <v>55626</v>
      </c>
      <c r="E135" s="203">
        <f>E123+E127+E131+E132+E133+E134</f>
        <v>92148</v>
      </c>
      <c r="F135" s="203">
        <f>F123+F127+F131+F133+F134+F132</f>
        <v>0</v>
      </c>
      <c r="G135" s="203">
        <f>G123+G127+G131+G133+G134+G132</f>
        <v>92145</v>
      </c>
      <c r="H135" s="225">
        <f>H123+H127+H131+H133+H134+H132</f>
        <v>53372</v>
      </c>
    </row>
    <row r="136" spans="1:29" ht="17.25" customHeight="1" thickTop="1" thickBot="1" x14ac:dyDescent="0.3">
      <c r="A136" s="45"/>
      <c r="B136" s="62" t="s">
        <v>47</v>
      </c>
      <c r="C136" s="46">
        <f>C120+C135</f>
        <v>2570077</v>
      </c>
      <c r="D136" s="46">
        <f t="shared" ref="D136:E136" si="5">D120+D135</f>
        <v>2561977</v>
      </c>
      <c r="E136" s="204">
        <f t="shared" si="5"/>
        <v>2445048</v>
      </c>
      <c r="F136" s="204">
        <f>F120+F135</f>
        <v>41600</v>
      </c>
      <c r="G136" s="47">
        <f>G120+G135</f>
        <v>2238287</v>
      </c>
      <c r="H136" s="47">
        <f>H120+H135</f>
        <v>2228008</v>
      </c>
      <c r="AC136" s="131"/>
    </row>
    <row r="137" spans="1:29" ht="0.75" customHeight="1" x14ac:dyDescent="0.25">
      <c r="C137" s="105"/>
      <c r="F137" s="133"/>
      <c r="G137" s="124"/>
      <c r="H137" s="124"/>
      <c r="AC137" s="132"/>
    </row>
    <row r="138" spans="1:29" ht="26.25" hidden="1" customHeight="1" x14ac:dyDescent="0.25">
      <c r="A138" s="48"/>
      <c r="B138" s="49"/>
      <c r="AC138" s="132"/>
    </row>
    <row r="139" spans="1:29" hidden="1" x14ac:dyDescent="0.15"/>
    <row r="140" spans="1:29" ht="15" customHeight="1" x14ac:dyDescent="0.15">
      <c r="B140" s="77"/>
    </row>
    <row r="143" spans="1:29" ht="23.25" customHeight="1" x14ac:dyDescent="0.15"/>
  </sheetData>
  <sheetProtection algorithmName="SHA-512" hashValue="LHdy3K82SQb99+7UOOUgbGuBnRPv5f1ERep1UCl7v7SeSfAt9in2v0B0Xre9yZfThob12JBFOUcdsjQ2x1/New==" saltValue="xmZ3quQLsOgV+yFooq/yPw==" spinCount="100000" sheet="1" objects="1" scenarios="1"/>
  <pageMargins left="0.70866141732283472" right="0.70866141732283472" top="0.75083333333333335" bottom="0.74803149606299213" header="0.31496062992125984" footer="0.31496062992125984"/>
  <pageSetup paperSize="9" scale="68" fitToHeight="0" orientation="portrait" r:id="rId1"/>
  <headerFooter>
    <oddHeader>&amp;LMagistrát města
Frýdku-Místku&amp;C&amp;"Calibri,Tučné"Střednědobý výhled rozpočtu SMFM na léta 2026-2027&amp;"Calibri,Obyčejné" (v tis. Kč)
ORJ: FO                Zpracovala: Mgr. Andrea Oháňková&amp;RPříloha č. 1 k usnesení
strana č. &amp;P
Datum: 11. 12. 2024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93C60C94DE848A938323121F139C3" ma:contentTypeVersion="3" ma:contentTypeDescription="Create a new document." ma:contentTypeScope="" ma:versionID="2ea24ae7901db19d4a3d46187df55965">
  <xsd:schema xmlns:xsd="http://www.w3.org/2001/XMLSchema" xmlns:xs="http://www.w3.org/2001/XMLSchema" xmlns:p="http://schemas.microsoft.com/office/2006/metadata/properties" xmlns:ns3="042e26ad-0360-476b-a73a-da7bffa726fa" targetNamespace="http://schemas.microsoft.com/office/2006/metadata/properties" ma:root="true" ma:fieldsID="303612738d6346e263ad518cb96993af" ns3:_="">
    <xsd:import namespace="042e26ad-0360-476b-a73a-da7bffa726f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2e26ad-0360-476b-a73a-da7bffa726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F4BF18-B161-490E-A91E-687B7B530B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2e26ad-0360-476b-a73a-da7bffa726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9BC850-A8B4-4A41-A692-8F7C45CA1E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7CAAEA-9211-456B-A683-E9940A8F840F}">
  <ds:schemaRefs>
    <ds:schemaRef ds:uri="http://purl.org/dc/terms/"/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042e26ad-0360-476b-a73a-da7bffa726fa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SVR 2026-2027- strana 1-2</vt:lpstr>
      <vt:lpstr>'SVR 2026-2027- strana 1-2'!Názvy_tisku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ohankova</dc:creator>
  <cp:lastModifiedBy>Ing. Radmila Kačmaříková</cp:lastModifiedBy>
  <cp:lastPrinted>2024-12-05T09:43:45Z</cp:lastPrinted>
  <dcterms:created xsi:type="dcterms:W3CDTF">2018-08-13T10:12:41Z</dcterms:created>
  <dcterms:modified xsi:type="dcterms:W3CDTF">2024-12-11T11:10:17Z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0x01010004D93C60C94DE848A938323121F139C3</vt:lpwstr>
  </property>
</Properties>
</file>